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RjxqmuVkP3KrcP729llufV6xlH6amGbC7bE4siuYjYJZ8MWQT5DDQA+i5FEdbjUHU1Wyhnb4HezMBjUSxNrPGw==" workbookSaltValue="r7vCXIZaqqs+PcZ1vZ3ZSw==" workbookSpinCount="100000" lockStructure="1"/>
  <bookViews>
    <workbookView xWindow="0" yWindow="0" windowWidth="20490" windowHeight="6855"/>
  </bookViews>
  <sheets>
    <sheet name="Market Risk" sheetId="7" r:id="rId1"/>
  </sheets>
  <definedNames>
    <definedName name="_xlnm.Print_Area" localSheetId="0">'Market Risk'!$A$1:$G$105</definedName>
  </definedNames>
  <calcPr calcId="152511"/>
</workbook>
</file>

<file path=xl/calcChain.xml><?xml version="1.0" encoding="utf-8"?>
<calcChain xmlns="http://schemas.openxmlformats.org/spreadsheetml/2006/main">
  <c r="C95" i="7" l="1"/>
  <c r="D95" i="7"/>
  <c r="E95" i="7"/>
  <c r="F95" i="7"/>
  <c r="G95" i="7"/>
  <c r="C94" i="7"/>
  <c r="C93" i="7"/>
  <c r="D94" i="7"/>
  <c r="B94" i="7"/>
  <c r="E94" i="7"/>
  <c r="E93" i="7"/>
  <c r="F94" i="7"/>
  <c r="G94" i="7"/>
  <c r="G93" i="7"/>
  <c r="F93" i="7"/>
  <c r="D93" i="7"/>
  <c r="B95" i="7"/>
  <c r="B93" i="7"/>
  <c r="F103" i="7"/>
  <c r="E103" i="7"/>
  <c r="D103" i="7"/>
  <c r="C103" i="7"/>
  <c r="G103" i="7"/>
  <c r="F102" i="7"/>
  <c r="E102" i="7"/>
  <c r="D102" i="7"/>
  <c r="C102" i="7"/>
  <c r="G102" i="7"/>
  <c r="F68" i="7"/>
  <c r="E68" i="7"/>
  <c r="F61" i="7"/>
  <c r="E61" i="7"/>
  <c r="D61" i="7"/>
  <c r="C61" i="7"/>
  <c r="F60" i="7"/>
  <c r="E60" i="7"/>
  <c r="D60" i="7"/>
  <c r="D68" i="7"/>
  <c r="C60" i="7"/>
  <c r="C68" i="7"/>
  <c r="G61" i="7"/>
  <c r="G60" i="7"/>
  <c r="G42" i="7"/>
  <c r="F42" i="7"/>
  <c r="E42" i="7"/>
  <c r="D42" i="7"/>
  <c r="C42" i="7"/>
  <c r="G41" i="7"/>
  <c r="F41" i="7"/>
  <c r="E41" i="7"/>
  <c r="D41" i="7"/>
  <c r="C41" i="7"/>
  <c r="G40" i="7"/>
  <c r="F40" i="7"/>
  <c r="E40" i="7"/>
  <c r="D40" i="7"/>
  <c r="C40" i="7"/>
  <c r="G68" i="7"/>
  <c r="C49" i="7"/>
  <c r="G49" i="7"/>
  <c r="F49" i="7"/>
  <c r="E49" i="7"/>
  <c r="D49" i="7"/>
  <c r="B16" i="7"/>
  <c r="B11" i="7"/>
  <c r="B8" i="7"/>
  <c r="B7" i="7"/>
  <c r="B6" i="7"/>
  <c r="F75" i="7"/>
  <c r="E75" i="7"/>
  <c r="D75" i="7"/>
  <c r="C75" i="7"/>
  <c r="G75" i="7"/>
  <c r="G30" i="7"/>
  <c r="F30" i="7"/>
  <c r="E30" i="7"/>
  <c r="D30" i="7"/>
  <c r="C30" i="7"/>
  <c r="B28" i="7"/>
  <c r="B26" i="7"/>
  <c r="C80" i="7"/>
  <c r="C81" i="7"/>
  <c r="D81" i="7"/>
  <c r="D80" i="7"/>
  <c r="E81" i="7"/>
  <c r="E80" i="7"/>
  <c r="G80" i="7"/>
  <c r="G81" i="7"/>
  <c r="F81" i="7"/>
  <c r="F80" i="7"/>
  <c r="B103" i="7"/>
  <c r="F105" i="7"/>
  <c r="E105" i="7"/>
  <c r="B102" i="7"/>
  <c r="G105" i="7"/>
  <c r="C105" i="7"/>
  <c r="D105" i="7"/>
  <c r="B30" i="7"/>
  <c r="B42" i="7"/>
  <c r="G39" i="7"/>
  <c r="G48" i="7"/>
  <c r="F39" i="7"/>
  <c r="F48" i="7"/>
  <c r="C39" i="7"/>
  <c r="C48" i="7"/>
  <c r="D39" i="7"/>
  <c r="D48" i="7"/>
  <c r="E39" i="7"/>
  <c r="E48" i="7"/>
  <c r="B81" i="7"/>
  <c r="B105" i="7"/>
  <c r="B48" i="7"/>
  <c r="G51" i="7"/>
  <c r="D51" i="7"/>
  <c r="E51" i="7"/>
  <c r="F51" i="7"/>
  <c r="C51" i="7"/>
  <c r="B49" i="7"/>
  <c r="B51" i="7"/>
  <c r="G21" i="7"/>
  <c r="F21" i="7"/>
  <c r="E21" i="7"/>
  <c r="D21" i="7"/>
  <c r="C21" i="7"/>
  <c r="D83" i="7"/>
  <c r="F83" i="7"/>
  <c r="D59" i="7"/>
  <c r="D67" i="7"/>
  <c r="C83" i="7"/>
  <c r="E83" i="7"/>
  <c r="G83" i="7"/>
  <c r="B75" i="7"/>
  <c r="B60" i="7"/>
  <c r="B61" i="7"/>
  <c r="B80" i="7"/>
  <c r="F59" i="7"/>
  <c r="F67" i="7"/>
  <c r="E59" i="7"/>
  <c r="E67" i="7"/>
  <c r="G59" i="7"/>
  <c r="G67" i="7"/>
  <c r="C59" i="7"/>
  <c r="C67" i="7"/>
  <c r="B68" i="7"/>
  <c r="B83" i="7"/>
  <c r="B59" i="7"/>
  <c r="B67" i="7"/>
  <c r="B41" i="7"/>
  <c r="B40" i="7"/>
  <c r="B19" i="7"/>
  <c r="B39" i="7"/>
  <c r="B24" i="7"/>
  <c r="B23" i="7"/>
  <c r="B22" i="7"/>
  <c r="B14" i="7"/>
  <c r="B21" i="7"/>
  <c r="B15" i="7"/>
  <c r="C70" i="7"/>
  <c r="G70" i="7"/>
  <c r="D70" i="7"/>
  <c r="F70" i="7"/>
  <c r="E70" i="7"/>
  <c r="B70" i="7"/>
</calcChain>
</file>

<file path=xl/sharedStrings.xml><?xml version="1.0" encoding="utf-8"?>
<sst xmlns="http://schemas.openxmlformats.org/spreadsheetml/2006/main" count="78" uniqueCount="52">
  <si>
    <t>IFSI (Islamic banking)</t>
  </si>
  <si>
    <t>IIFS 1</t>
  </si>
  <si>
    <t>IIFS 2</t>
  </si>
  <si>
    <t>IIFS 3</t>
  </si>
  <si>
    <t>IIFS 4</t>
  </si>
  <si>
    <t>IIFS 5</t>
  </si>
  <si>
    <t>Regulatory capital</t>
  </si>
  <si>
    <t>Risk-weighted assets (RWA)</t>
  </si>
  <si>
    <t>Capital adequacy ratio (CAR) pre-shock</t>
  </si>
  <si>
    <t>Regulatory capital post-shock</t>
  </si>
  <si>
    <t>RWA post-shock</t>
  </si>
  <si>
    <t>Capital adequacy post-shock</t>
  </si>
  <si>
    <t>Regulatory Alpha Factor</t>
  </si>
  <si>
    <t>Commodities / Inventory Price Risk</t>
  </si>
  <si>
    <t>Net Spot Position (long minus short) - USD</t>
  </si>
  <si>
    <t>Net Spot Position (long minus short) - GBP</t>
  </si>
  <si>
    <t>Net Spot Position (long minus short) - Euro</t>
  </si>
  <si>
    <t>Modelled decrease in market values (%)</t>
  </si>
  <si>
    <t>ICIS</t>
  </si>
  <si>
    <t>Change in market values following shock</t>
  </si>
  <si>
    <t>Depreciation to USD (%)</t>
  </si>
  <si>
    <t>Change in Net Spot Position (long minus short) - USD - post-shock</t>
  </si>
  <si>
    <t>Impact on capital (%)</t>
  </si>
  <si>
    <r>
      <t xml:space="preserve">Market Shock 3 - </t>
    </r>
    <r>
      <rPr>
        <b/>
        <i/>
        <sz val="12"/>
        <color rgb="FFFF0000"/>
        <rFont val="Arial"/>
        <family val="2"/>
      </rPr>
      <t>Expectations of US Federal Reserve rates increase combined with tapering in bond purchases has caused domestic currency exchange rate to depreciate by 40% to the USD</t>
    </r>
  </si>
  <si>
    <t>Section 3.4.2 Market Risks for IIFS</t>
  </si>
  <si>
    <t>Equity Position Risk in Trading Book</t>
  </si>
  <si>
    <t>Salam Commodities</t>
  </si>
  <si>
    <t>Modelled decrease in market prices (%)</t>
  </si>
  <si>
    <t>Impact on RWA (%)</t>
  </si>
  <si>
    <t>Impact on RWA (%) - AFS and AFL</t>
  </si>
  <si>
    <t>Impact on RWA (%) - Commodities</t>
  </si>
  <si>
    <t>Impact on RWA (%) - ICIS</t>
  </si>
  <si>
    <r>
      <t xml:space="preserve">Market Shock 4 - </t>
    </r>
    <r>
      <rPr>
        <b/>
        <i/>
        <sz val="12"/>
        <color rgb="FFFF0000"/>
        <rFont val="Arial"/>
        <family val="2"/>
      </rPr>
      <t>IFSI assets are funded by both UPSIA and IIFS - Market Shock 2 Scenario. The local RSA recognises an alpha factor of 0.5.</t>
    </r>
  </si>
  <si>
    <t>Equity Securities at Fair / Market Value</t>
  </si>
  <si>
    <t>ICIS at Fair / Market Value</t>
  </si>
  <si>
    <t>Investment Properties at Fair / Market Value</t>
  </si>
  <si>
    <t>Salam Commodities at Fair / Market Value</t>
  </si>
  <si>
    <t>For Trading, Shares and Commodities - Fair / Market Value</t>
  </si>
  <si>
    <t>Foreign Exchange Risk in Trading Book</t>
  </si>
  <si>
    <t>Sukūk at Fair / Market Value</t>
  </si>
  <si>
    <r>
      <rPr>
        <b/>
        <i/>
        <sz val="12"/>
        <rFont val="Arial"/>
        <family val="2"/>
      </rPr>
      <t>Sukūk</t>
    </r>
    <r>
      <rPr>
        <b/>
        <sz val="12"/>
        <rFont val="Arial"/>
        <family val="2"/>
      </rPr>
      <t xml:space="preserve"> Risk in Trading Book</t>
    </r>
  </si>
  <si>
    <t>Sukūk</t>
  </si>
  <si>
    <r>
      <t xml:space="preserve">Impact on RWA (%) - </t>
    </r>
    <r>
      <rPr>
        <b/>
        <i/>
        <sz val="12"/>
        <rFont val="Arial"/>
        <family val="2"/>
      </rPr>
      <t>Sukūk</t>
    </r>
  </si>
  <si>
    <t>Murābahah Inventory- AFS at Fair / Market Value</t>
  </si>
  <si>
    <t>Ijārah Assets - AFL at Fair / Market Value</t>
  </si>
  <si>
    <t>Assuming the total Sukūk and ICIS portfolio had been funded by UPSIA</t>
  </si>
  <si>
    <t>Murābahah Inventory</t>
  </si>
  <si>
    <t>Ijārah Assets</t>
  </si>
  <si>
    <r>
      <rPr>
        <b/>
        <i/>
        <sz val="12"/>
        <rFont val="Arial"/>
        <family val="2"/>
      </rPr>
      <t>Mushārakah / Muḍārabah</t>
    </r>
    <r>
      <rPr>
        <b/>
        <sz val="12"/>
        <rFont val="Arial"/>
        <family val="2"/>
      </rPr>
      <t xml:space="preserve"> Investments in Trading Book</t>
    </r>
  </si>
  <si>
    <t>MARKET RISK</t>
  </si>
  <si>
    <r>
      <t xml:space="preserve">Market Shock 1 - </t>
    </r>
    <r>
      <rPr>
        <b/>
        <i/>
        <sz val="12"/>
        <color rgb="FFFF0000"/>
        <rFont val="Arial"/>
        <family val="2"/>
      </rPr>
      <t>Recession in the previous year has led to an extremely weakened domestic economic activity. There is deflation as prices of assets and locally produced commodities contracts</t>
    </r>
  </si>
  <si>
    <r>
      <t xml:space="preserve">Market Shock 2 - </t>
    </r>
    <r>
      <rPr>
        <b/>
        <i/>
        <sz val="12"/>
        <color rgb="FFFF0000"/>
        <rFont val="Arial"/>
        <family val="2"/>
      </rPr>
      <t>A two-tier sovereign ratings cut has led to a a sharp increase in required yields on fixed-income instruments. Benchmark rates on 5 year ijārah sukūk increases by 100bps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</si>
</sst>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Border="1" applyAlignment="1" applyProtection="1">
      <alignment horizontal="left" wrapText="1" indent="2"/>
      <protection locked="0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Border="1" applyAlignment="1" applyProtection="1">
      <alignment horizontal="left" vertical="center" wrapText="1" indent="1"/>
      <protection locked="0"/>
    </xf>
    <xf numFmtId="0" fontId="2" fillId="0" borderId="0" xfId="0" applyFont="1" applyAlignment="1">
      <alignment horizontal="left"/>
    </xf>
    <xf numFmtId="9" fontId="4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wrapText="1"/>
    </xf>
    <xf numFmtId="9" fontId="4" fillId="2" borderId="5" xfId="0" applyNumberFormat="1" applyFont="1" applyFill="1" applyBorder="1" applyAlignment="1">
      <alignment horizontal="center"/>
    </xf>
    <xf numFmtId="0" fontId="4" fillId="0" borderId="0" xfId="0" applyFont="1" applyBorder="1" applyAlignment="1" applyProtection="1">
      <alignment horizontal="left" wrapText="1" indent="3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1" fillId="0" borderId="0" xfId="0" applyNumberFormat="1" applyFont="1" applyAlignment="1">
      <alignment horizontal="center"/>
    </xf>
    <xf numFmtId="3" fontId="0" fillId="0" borderId="0" xfId="0" applyNumberFormat="1"/>
    <xf numFmtId="3" fontId="4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0" fillId="0" borderId="0" xfId="0" applyBorder="1"/>
    <xf numFmtId="3" fontId="3" fillId="0" borderId="0" xfId="0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9" fontId="4" fillId="0" borderId="0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5" fontId="2" fillId="0" borderId="7" xfId="0" applyNumberFormat="1" applyFont="1" applyFill="1" applyBorder="1" applyAlignment="1">
      <alignment horizontal="center"/>
    </xf>
    <xf numFmtId="0" fontId="0" fillId="0" borderId="7" xfId="0" applyBorder="1" applyAlignment="1">
      <alignment wrapText="1"/>
    </xf>
    <xf numFmtId="164" fontId="2" fillId="4" borderId="3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  <xf numFmtId="0" fontId="6" fillId="0" borderId="0" xfId="0" applyFont="1"/>
    <xf numFmtId="0" fontId="4" fillId="2" borderId="5" xfId="0" applyNumberFormat="1" applyFont="1" applyFill="1" applyBorder="1" applyAlignment="1">
      <alignment horizontal="center"/>
    </xf>
    <xf numFmtId="9" fontId="4" fillId="2" borderId="10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1" fillId="2" borderId="0" xfId="0" applyNumberFormat="1" applyFont="1" applyFill="1" applyAlignment="1">
      <alignment wrapText="1"/>
    </xf>
    <xf numFmtId="0" fontId="0" fillId="2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6"/>
  <sheetViews>
    <sheetView tabSelected="1" view="pageLayout" zoomScale="90" zoomScaleNormal="100" zoomScalePageLayoutView="90" workbookViewId="0"/>
  </sheetViews>
  <sheetFormatPr defaultRowHeight="15" x14ac:dyDescent="0.25"/>
  <cols>
    <col min="1" max="1" width="46.28515625" bestFit="1" customWidth="1"/>
    <col min="2" max="2" width="14.42578125" style="2" bestFit="1" customWidth="1"/>
    <col min="3" max="3" width="11.140625" style="30" bestFit="1" customWidth="1"/>
    <col min="4" max="7" width="11.140625" style="2" bestFit="1" customWidth="1"/>
  </cols>
  <sheetData>
    <row r="1" spans="1:13" ht="18" x14ac:dyDescent="0.25">
      <c r="A1" s="64" t="s">
        <v>49</v>
      </c>
    </row>
    <row r="2" spans="1:13" ht="15.75" x14ac:dyDescent="0.25">
      <c r="A2" s="1" t="s">
        <v>24</v>
      </c>
    </row>
    <row r="3" spans="1:13" ht="31.5" x14ac:dyDescent="0.25">
      <c r="A3" s="3"/>
      <c r="B3" s="4" t="s">
        <v>0</v>
      </c>
      <c r="C3" s="31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13" ht="8.25" customHeight="1" x14ac:dyDescent="0.25">
      <c r="A4" s="6"/>
      <c r="B4" s="7"/>
      <c r="C4" s="32"/>
      <c r="D4" s="7"/>
      <c r="E4" s="7"/>
    </row>
    <row r="5" spans="1:13" ht="15.75" x14ac:dyDescent="0.25">
      <c r="A5" s="12" t="s">
        <v>25</v>
      </c>
      <c r="B5" s="8"/>
      <c r="C5" s="33"/>
      <c r="D5" s="8"/>
      <c r="E5" s="8"/>
      <c r="F5" s="8"/>
      <c r="G5" s="8"/>
      <c r="H5" s="28"/>
      <c r="I5" s="28"/>
    </row>
    <row r="6" spans="1:13" ht="15.75" x14ac:dyDescent="0.25">
      <c r="A6" s="9" t="s">
        <v>33</v>
      </c>
      <c r="B6" s="27">
        <f>SUM(C6:G6)</f>
        <v>2922.4375</v>
      </c>
      <c r="C6" s="29">
        <v>731.65625</v>
      </c>
      <c r="D6" s="27">
        <v>576</v>
      </c>
      <c r="E6" s="27">
        <v>447.875</v>
      </c>
      <c r="F6" s="27">
        <v>780.84375</v>
      </c>
      <c r="G6" s="27">
        <v>386.0625</v>
      </c>
      <c r="H6" s="28"/>
      <c r="I6" s="28"/>
    </row>
    <row r="7" spans="1:13" ht="21" customHeight="1" x14ac:dyDescent="0.25">
      <c r="A7" s="9" t="s">
        <v>34</v>
      </c>
      <c r="B7" s="27">
        <f>SUM(C7:G7)</f>
        <v>1419.40625</v>
      </c>
      <c r="C7" s="29">
        <v>375.375</v>
      </c>
      <c r="D7" s="27">
        <v>294.6875</v>
      </c>
      <c r="E7" s="27">
        <v>212.53125</v>
      </c>
      <c r="F7" s="27">
        <v>343.375</v>
      </c>
      <c r="G7" s="27">
        <v>193.4375</v>
      </c>
      <c r="H7" s="27"/>
      <c r="I7" s="27"/>
      <c r="J7" s="28"/>
      <c r="K7" s="28"/>
      <c r="L7" s="28"/>
      <c r="M7" s="28"/>
    </row>
    <row r="8" spans="1:13" ht="30.75" x14ac:dyDescent="0.25">
      <c r="A8" s="9" t="s">
        <v>35</v>
      </c>
      <c r="B8" s="27">
        <f>SUM(C8:G8)</f>
        <v>6139.4968749999998</v>
      </c>
      <c r="C8" s="29">
        <v>2013.1312500000001</v>
      </c>
      <c r="D8" s="27">
        <v>1477.9906249999999</v>
      </c>
      <c r="E8" s="27">
        <v>895.75</v>
      </c>
      <c r="F8" s="27">
        <v>1036.8125</v>
      </c>
      <c r="G8" s="27">
        <v>715.8125</v>
      </c>
      <c r="H8" s="26"/>
      <c r="I8" s="26"/>
      <c r="J8" s="27"/>
      <c r="K8" s="27"/>
      <c r="L8" s="27"/>
      <c r="M8" s="27"/>
    </row>
    <row r="9" spans="1:13" ht="12" customHeight="1" x14ac:dyDescent="0.25">
      <c r="A9" s="22"/>
      <c r="B9" s="27"/>
      <c r="C9" s="29"/>
      <c r="D9" s="10"/>
      <c r="E9" s="10"/>
      <c r="F9" s="10"/>
      <c r="G9" s="10"/>
      <c r="H9" s="28"/>
      <c r="I9" s="28"/>
      <c r="J9" s="26"/>
      <c r="K9" s="26"/>
      <c r="L9" s="26"/>
      <c r="M9" s="26"/>
    </row>
    <row r="10" spans="1:13" ht="15.75" x14ac:dyDescent="0.25">
      <c r="A10" s="12" t="s">
        <v>40</v>
      </c>
      <c r="B10" s="19"/>
      <c r="C10" s="33"/>
      <c r="D10" s="8"/>
      <c r="E10" s="8"/>
      <c r="F10" s="8"/>
      <c r="G10" s="8"/>
      <c r="I10" s="26"/>
      <c r="J10" s="26"/>
      <c r="K10" s="26"/>
      <c r="L10" s="26"/>
      <c r="M10" s="26"/>
    </row>
    <row r="11" spans="1:13" ht="15.75" x14ac:dyDescent="0.25">
      <c r="A11" s="9" t="s">
        <v>39</v>
      </c>
      <c r="B11" s="27">
        <f>SUM(C11:G11)</f>
        <v>5292.75</v>
      </c>
      <c r="C11" s="29">
        <v>1200.25</v>
      </c>
      <c r="D11" s="27">
        <v>989</v>
      </c>
      <c r="E11" s="27">
        <v>1578.75</v>
      </c>
      <c r="F11" s="27">
        <v>646.75</v>
      </c>
      <c r="G11" s="27">
        <v>878</v>
      </c>
      <c r="I11" s="26"/>
      <c r="J11" s="26"/>
      <c r="K11" s="26"/>
      <c r="L11" s="26"/>
      <c r="M11" s="26"/>
    </row>
    <row r="12" spans="1:13" ht="12.75" customHeight="1" x14ac:dyDescent="0.25">
      <c r="A12" s="22"/>
      <c r="B12" s="10"/>
      <c r="C12" s="29"/>
      <c r="D12" s="10"/>
      <c r="E12" s="10"/>
      <c r="F12" s="10"/>
      <c r="G12" s="10"/>
      <c r="I12" s="26"/>
      <c r="J12" s="28"/>
      <c r="K12" s="28"/>
      <c r="L12" s="28"/>
      <c r="M12" s="28"/>
    </row>
    <row r="13" spans="1:13" ht="15.75" x14ac:dyDescent="0.25">
      <c r="A13" s="12" t="s">
        <v>13</v>
      </c>
      <c r="B13" s="8"/>
      <c r="C13" s="33"/>
      <c r="D13" s="8"/>
      <c r="E13" s="8"/>
      <c r="F13" s="8"/>
      <c r="G13" s="8"/>
      <c r="I13" s="26"/>
      <c r="J13" s="27"/>
      <c r="K13" s="27"/>
      <c r="L13" s="27"/>
      <c r="M13" s="27"/>
    </row>
    <row r="14" spans="1:13" ht="30.75" x14ac:dyDescent="0.25">
      <c r="A14" s="9" t="s">
        <v>43</v>
      </c>
      <c r="B14" s="10">
        <f>SUM(C14:G14)</f>
        <v>1694</v>
      </c>
      <c r="C14" s="29">
        <v>496.25</v>
      </c>
      <c r="D14" s="27">
        <v>396.5</v>
      </c>
      <c r="E14" s="27">
        <v>255.75</v>
      </c>
      <c r="F14" s="27">
        <v>298.75</v>
      </c>
      <c r="G14" s="27">
        <v>246.75</v>
      </c>
      <c r="I14" s="26"/>
      <c r="J14" s="27"/>
      <c r="K14" s="27"/>
      <c r="L14" s="27"/>
      <c r="M14" s="27"/>
    </row>
    <row r="15" spans="1:13" ht="30.75" x14ac:dyDescent="0.25">
      <c r="A15" s="9" t="s">
        <v>36</v>
      </c>
      <c r="B15" s="10">
        <f>SUM(C15:G15)</f>
        <v>304.25</v>
      </c>
      <c r="C15" s="29">
        <v>106.75</v>
      </c>
      <c r="D15" s="27">
        <v>92.25</v>
      </c>
      <c r="E15" s="27">
        <v>63.75</v>
      </c>
      <c r="F15" s="27">
        <v>27.25</v>
      </c>
      <c r="G15" s="27">
        <v>14.25</v>
      </c>
      <c r="I15" s="26"/>
      <c r="J15" s="26"/>
      <c r="K15" s="26"/>
      <c r="L15" s="26"/>
      <c r="M15" s="26"/>
    </row>
    <row r="16" spans="1:13" ht="23.25" customHeight="1" x14ac:dyDescent="0.25">
      <c r="A16" s="9" t="s">
        <v>44</v>
      </c>
      <c r="B16" s="10">
        <f>SUM(C16:G16)</f>
        <v>505.75</v>
      </c>
      <c r="C16" s="29">
        <v>137.5</v>
      </c>
      <c r="D16" s="27">
        <v>71.75</v>
      </c>
      <c r="E16" s="27">
        <v>108.75</v>
      </c>
      <c r="F16" s="27">
        <v>64.75</v>
      </c>
      <c r="G16" s="27">
        <v>123</v>
      </c>
      <c r="I16" s="26"/>
      <c r="J16" s="26"/>
      <c r="K16" s="26"/>
      <c r="L16" s="26"/>
      <c r="M16" s="26"/>
    </row>
    <row r="17" spans="1:13" ht="15.75" x14ac:dyDescent="0.25">
      <c r="A17" s="9"/>
      <c r="B17" s="10"/>
      <c r="C17" s="29"/>
      <c r="D17" s="10"/>
      <c r="E17" s="10"/>
      <c r="F17" s="10"/>
      <c r="G17" s="10"/>
      <c r="I17" s="26"/>
      <c r="J17" s="26"/>
      <c r="K17" s="26"/>
      <c r="L17" s="26"/>
      <c r="M17" s="26"/>
    </row>
    <row r="18" spans="1:13" ht="31.5" x14ac:dyDescent="0.25">
      <c r="A18" s="12" t="s">
        <v>48</v>
      </c>
      <c r="B18" s="25"/>
      <c r="C18" s="34"/>
      <c r="D18" s="28"/>
      <c r="E18" s="28"/>
      <c r="F18" s="28"/>
      <c r="G18" s="28"/>
      <c r="I18" s="26"/>
      <c r="J18" s="26"/>
      <c r="K18" s="26"/>
      <c r="L18" s="26"/>
      <c r="M18" s="26"/>
    </row>
    <row r="19" spans="1:13" ht="30.75" x14ac:dyDescent="0.25">
      <c r="A19" s="22" t="s">
        <v>37</v>
      </c>
      <c r="B19" s="10">
        <f>SUM(C19:G19)</f>
        <v>4785.75</v>
      </c>
      <c r="C19" s="29">
        <v>1467.5</v>
      </c>
      <c r="D19" s="27">
        <v>747</v>
      </c>
      <c r="E19" s="27">
        <v>718.75</v>
      </c>
      <c r="F19" s="27">
        <v>913.75</v>
      </c>
      <c r="G19" s="27">
        <v>938.75</v>
      </c>
      <c r="I19" s="26"/>
      <c r="J19" s="26"/>
      <c r="K19" s="26"/>
      <c r="L19" s="26"/>
      <c r="M19" s="26"/>
    </row>
    <row r="20" spans="1:13" ht="15.75" x14ac:dyDescent="0.25">
      <c r="A20" s="22"/>
      <c r="B20" s="27"/>
      <c r="C20" s="29"/>
      <c r="D20" s="10"/>
      <c r="E20" s="10"/>
      <c r="F20" s="10"/>
      <c r="G20" s="10"/>
      <c r="I20" s="26"/>
      <c r="J20" s="26"/>
      <c r="K20" s="26"/>
      <c r="L20" s="26"/>
      <c r="M20" s="26"/>
    </row>
    <row r="21" spans="1:13" ht="31.5" x14ac:dyDescent="0.25">
      <c r="A21" s="12" t="s">
        <v>38</v>
      </c>
      <c r="B21" s="8">
        <f t="shared" ref="B21" si="0">SUM(B22:B25)</f>
        <v>-726</v>
      </c>
      <c r="C21" s="33">
        <f>SUM(C22:C24)</f>
        <v>-360</v>
      </c>
      <c r="D21" s="8">
        <f>SUM(D22:D24)</f>
        <v>-174</v>
      </c>
      <c r="E21" s="8">
        <f t="shared" ref="E21:G21" si="1">SUM(E22:E24)</f>
        <v>-76</v>
      </c>
      <c r="F21" s="8">
        <f t="shared" si="1"/>
        <v>-109</v>
      </c>
      <c r="G21" s="8">
        <f t="shared" si="1"/>
        <v>-7</v>
      </c>
      <c r="I21" s="26"/>
      <c r="J21" s="26"/>
      <c r="K21" s="26"/>
      <c r="L21" s="26"/>
      <c r="M21" s="26"/>
    </row>
    <row r="22" spans="1:13" ht="30.75" x14ac:dyDescent="0.25">
      <c r="A22" s="9" t="s">
        <v>14</v>
      </c>
      <c r="B22" s="10">
        <f t="shared" ref="B22:B24" si="2">SUM(C22:G22)</f>
        <v>-656</v>
      </c>
      <c r="C22" s="29">
        <v>-290</v>
      </c>
      <c r="D22" s="10">
        <v>-155</v>
      </c>
      <c r="E22" s="10">
        <v>-75</v>
      </c>
      <c r="F22" s="10">
        <v>-111</v>
      </c>
      <c r="G22" s="10">
        <v>-25</v>
      </c>
      <c r="I22" s="26"/>
      <c r="J22" s="26"/>
      <c r="K22" s="26"/>
      <c r="L22" s="26"/>
      <c r="M22" s="26"/>
    </row>
    <row r="23" spans="1:13" ht="30.75" x14ac:dyDescent="0.25">
      <c r="A23" s="9" t="s">
        <v>15</v>
      </c>
      <c r="B23" s="10">
        <f t="shared" si="2"/>
        <v>-78</v>
      </c>
      <c r="C23" s="29">
        <v>-58</v>
      </c>
      <c r="D23" s="10">
        <v>-25</v>
      </c>
      <c r="E23" s="10">
        <v>-4</v>
      </c>
      <c r="F23" s="10">
        <v>-3</v>
      </c>
      <c r="G23" s="10">
        <v>12</v>
      </c>
      <c r="I23" s="26"/>
      <c r="J23" s="26"/>
      <c r="K23" s="26"/>
      <c r="L23" s="26"/>
      <c r="M23" s="26"/>
    </row>
    <row r="24" spans="1:13" ht="30.75" x14ac:dyDescent="0.25">
      <c r="A24" s="9" t="s">
        <v>16</v>
      </c>
      <c r="B24" s="10">
        <f t="shared" si="2"/>
        <v>8</v>
      </c>
      <c r="C24" s="29">
        <v>-12</v>
      </c>
      <c r="D24" s="10">
        <v>6</v>
      </c>
      <c r="E24" s="10">
        <v>3</v>
      </c>
      <c r="F24" s="10">
        <v>5</v>
      </c>
      <c r="G24" s="10">
        <v>6</v>
      </c>
      <c r="I24" s="26"/>
      <c r="J24" s="26"/>
      <c r="K24" s="26"/>
      <c r="L24" s="26"/>
      <c r="M24" s="26"/>
    </row>
    <row r="25" spans="1:13" ht="15.75" x14ac:dyDescent="0.25">
      <c r="A25" s="9"/>
      <c r="B25" s="10"/>
      <c r="C25" s="29"/>
      <c r="D25" s="10"/>
      <c r="E25" s="10"/>
      <c r="F25" s="10"/>
      <c r="G25" s="10"/>
      <c r="I25" s="26"/>
      <c r="J25" s="26"/>
      <c r="K25" s="26"/>
      <c r="L25" s="26"/>
      <c r="M25" s="26"/>
    </row>
    <row r="26" spans="1:13" ht="15.75" x14ac:dyDescent="0.25">
      <c r="A26" s="13" t="s">
        <v>6</v>
      </c>
      <c r="B26" s="44">
        <f>SUM(C26:G26)</f>
        <v>15738.82</v>
      </c>
      <c r="C26" s="34">
        <v>4902.3600000000006</v>
      </c>
      <c r="D26" s="44">
        <v>2636</v>
      </c>
      <c r="E26" s="44">
        <v>2122.16</v>
      </c>
      <c r="F26" s="44">
        <v>3290.26</v>
      </c>
      <c r="G26" s="44">
        <v>2788.04</v>
      </c>
      <c r="I26" s="26"/>
      <c r="J26" s="26"/>
      <c r="K26" s="26"/>
      <c r="L26" s="26"/>
      <c r="M26" s="26"/>
    </row>
    <row r="27" spans="1:13" ht="15.75" x14ac:dyDescent="0.25">
      <c r="A27" s="13"/>
      <c r="B27" s="45"/>
      <c r="C27" s="34"/>
      <c r="D27" s="45"/>
      <c r="E27" s="45"/>
      <c r="F27" s="45"/>
      <c r="G27" s="45"/>
      <c r="I27" s="26"/>
      <c r="J27" s="26"/>
      <c r="K27" s="26"/>
      <c r="L27" s="26"/>
      <c r="M27" s="26"/>
    </row>
    <row r="28" spans="1:13" ht="15.75" x14ac:dyDescent="0.25">
      <c r="A28" s="13" t="s">
        <v>7</v>
      </c>
      <c r="B28" s="44">
        <f>SUM(C28:G28)</f>
        <v>186359.75</v>
      </c>
      <c r="C28" s="34">
        <v>57905</v>
      </c>
      <c r="D28" s="44">
        <v>31692.5</v>
      </c>
      <c r="E28" s="44">
        <v>25367.5</v>
      </c>
      <c r="F28" s="44">
        <v>37421.25</v>
      </c>
      <c r="G28" s="44">
        <v>33973.5</v>
      </c>
      <c r="I28" s="26"/>
      <c r="J28" s="26"/>
      <c r="K28" s="26"/>
      <c r="L28" s="26"/>
      <c r="M28" s="26"/>
    </row>
    <row r="29" spans="1:13" ht="16.5" thickBot="1" x14ac:dyDescent="0.3">
      <c r="A29" s="13"/>
      <c r="B29" s="11"/>
      <c r="C29" s="35"/>
      <c r="D29" s="11"/>
      <c r="E29" s="11"/>
      <c r="F29" s="11"/>
      <c r="G29" s="11"/>
      <c r="I29" s="26"/>
      <c r="J29" s="26"/>
      <c r="K29" s="26"/>
      <c r="L29" s="26"/>
      <c r="M29" s="26"/>
    </row>
    <row r="30" spans="1:13" ht="16.5" thickBot="1" x14ac:dyDescent="0.3">
      <c r="A30" s="13" t="s">
        <v>8</v>
      </c>
      <c r="B30" s="60">
        <f t="shared" ref="B30:G30" si="3">100*B26/B28</f>
        <v>8.4453966052218892</v>
      </c>
      <c r="C30" s="59">
        <f t="shared" si="3"/>
        <v>8.4662118987997594</v>
      </c>
      <c r="D30" s="60">
        <f t="shared" si="3"/>
        <v>8.3174252583418795</v>
      </c>
      <c r="E30" s="60">
        <f t="shared" si="3"/>
        <v>8.3656647284911791</v>
      </c>
      <c r="F30" s="60">
        <f t="shared" si="3"/>
        <v>8.7924908975515255</v>
      </c>
      <c r="G30" s="60">
        <f t="shared" si="3"/>
        <v>8.2065139005401271</v>
      </c>
      <c r="I30" s="26"/>
      <c r="J30" s="26"/>
      <c r="K30" s="26"/>
      <c r="L30" s="26"/>
      <c r="M30" s="26"/>
    </row>
    <row r="31" spans="1:13" ht="15.75" x14ac:dyDescent="0.25">
      <c r="A31" s="2"/>
      <c r="B31" s="11"/>
      <c r="C31" s="35"/>
      <c r="D31" s="11"/>
      <c r="E31" s="11"/>
      <c r="F31" s="11"/>
      <c r="G31" s="11"/>
      <c r="I31" s="26"/>
      <c r="J31" s="26"/>
      <c r="K31" s="26"/>
      <c r="L31" s="26"/>
      <c r="M31" s="26"/>
    </row>
    <row r="32" spans="1:13" ht="36.75" customHeight="1" x14ac:dyDescent="0.25">
      <c r="A32" s="67" t="s">
        <v>50</v>
      </c>
      <c r="B32" s="68"/>
      <c r="C32" s="69"/>
      <c r="D32" s="69"/>
      <c r="E32" s="69"/>
      <c r="F32" s="69"/>
      <c r="G32" s="69"/>
      <c r="I32" s="26"/>
      <c r="J32" s="26"/>
      <c r="K32" s="26"/>
      <c r="L32" s="26"/>
      <c r="M32" s="26"/>
    </row>
    <row r="33" spans="1:13" ht="15.75" x14ac:dyDescent="0.25">
      <c r="A33" s="1"/>
      <c r="B33" s="14"/>
      <c r="C33" s="36"/>
      <c r="D33" s="11"/>
      <c r="E33" s="11"/>
      <c r="F33" s="11"/>
      <c r="G33" s="11"/>
      <c r="I33" s="26"/>
      <c r="J33" s="26"/>
      <c r="K33" s="26"/>
      <c r="L33" s="26"/>
      <c r="M33" s="26"/>
    </row>
    <row r="34" spans="1:13" ht="16.5" thickBot="1" x14ac:dyDescent="0.3">
      <c r="A34" s="1" t="s">
        <v>27</v>
      </c>
      <c r="B34" s="15"/>
      <c r="C34" s="35"/>
      <c r="D34" s="11"/>
      <c r="E34" s="11"/>
      <c r="F34" s="11"/>
      <c r="G34" s="11"/>
      <c r="I34" s="26"/>
      <c r="J34" s="26"/>
      <c r="K34" s="26"/>
      <c r="L34" s="26"/>
      <c r="M34" s="26"/>
    </row>
    <row r="35" spans="1:13" ht="17.25" thickTop="1" thickBot="1" x14ac:dyDescent="0.3">
      <c r="A35" s="9" t="s">
        <v>46</v>
      </c>
      <c r="B35" s="21">
        <v>0.15</v>
      </c>
      <c r="C35" s="36"/>
      <c r="D35" s="16"/>
      <c r="E35" s="16"/>
      <c r="F35" s="11"/>
      <c r="G35" s="11"/>
      <c r="I35" s="26"/>
      <c r="J35" s="26"/>
      <c r="K35" s="26"/>
      <c r="L35" s="26"/>
      <c r="M35" s="26"/>
    </row>
    <row r="36" spans="1:13" ht="17.25" thickTop="1" thickBot="1" x14ac:dyDescent="0.3">
      <c r="A36" s="9" t="s">
        <v>26</v>
      </c>
      <c r="B36" s="21">
        <v>0.35</v>
      </c>
      <c r="I36" s="26"/>
      <c r="J36" s="26"/>
      <c r="K36" s="26"/>
      <c r="L36" s="26"/>
      <c r="M36" s="26"/>
    </row>
    <row r="37" spans="1:13" ht="17.25" thickTop="1" thickBot="1" x14ac:dyDescent="0.3">
      <c r="A37" s="9" t="s">
        <v>47</v>
      </c>
      <c r="B37" s="21">
        <v>0.2</v>
      </c>
      <c r="I37" s="26"/>
      <c r="J37" s="26"/>
      <c r="K37" s="26"/>
      <c r="L37" s="26"/>
      <c r="M37" s="26"/>
    </row>
    <row r="38" spans="1:13" ht="15.75" thickTop="1" x14ac:dyDescent="0.25">
      <c r="I38" s="26"/>
      <c r="J38" s="26"/>
      <c r="K38" s="26"/>
      <c r="L38" s="26"/>
      <c r="M38" s="26"/>
    </row>
    <row r="39" spans="1:13" ht="15.75" x14ac:dyDescent="0.25">
      <c r="A39" s="1" t="s">
        <v>19</v>
      </c>
      <c r="B39" s="40">
        <f>SUM(C39:G39)</f>
        <v>461.73749999999995</v>
      </c>
      <c r="C39" s="37">
        <f t="shared" ref="C39:F39" si="4">SUM(C40:C42)</f>
        <v>139.30000000000001</v>
      </c>
      <c r="D39" s="40">
        <f t="shared" si="4"/>
        <v>106.11249999999998</v>
      </c>
      <c r="E39" s="40">
        <f t="shared" si="4"/>
        <v>82.424999999999997</v>
      </c>
      <c r="F39" s="40">
        <f t="shared" si="4"/>
        <v>67.3</v>
      </c>
      <c r="G39" s="40">
        <f>SUM(G40:G42)</f>
        <v>66.599999999999994</v>
      </c>
      <c r="I39" s="26"/>
      <c r="J39" s="26"/>
      <c r="K39" s="26"/>
      <c r="L39" s="26"/>
      <c r="M39" s="26"/>
    </row>
    <row r="40" spans="1:13" ht="15.75" x14ac:dyDescent="0.25">
      <c r="A40" s="9" t="s">
        <v>46</v>
      </c>
      <c r="B40" s="17">
        <f>SUM(C40:G40)</f>
        <v>254.09999999999997</v>
      </c>
      <c r="C40" s="38">
        <f>C14*$B$35</f>
        <v>74.4375</v>
      </c>
      <c r="D40" s="10">
        <f>D14*$B$35</f>
        <v>59.474999999999994</v>
      </c>
      <c r="E40" s="10">
        <f>E14*$B$35</f>
        <v>38.362499999999997</v>
      </c>
      <c r="F40" s="10">
        <f>F14*$B$35</f>
        <v>44.8125</v>
      </c>
      <c r="G40" s="10">
        <f>G14*$B$35</f>
        <v>37.012499999999996</v>
      </c>
      <c r="I40" s="26"/>
      <c r="J40" s="26"/>
      <c r="K40" s="26"/>
      <c r="L40" s="26"/>
      <c r="M40" s="26"/>
    </row>
    <row r="41" spans="1:13" ht="15.75" x14ac:dyDescent="0.25">
      <c r="A41" s="9" t="s">
        <v>26</v>
      </c>
      <c r="B41" s="17">
        <f>SUM(C41:G41)</f>
        <v>106.4875</v>
      </c>
      <c r="C41" s="38">
        <f>C15*$B$36</f>
        <v>37.362499999999997</v>
      </c>
      <c r="D41" s="10">
        <f t="shared" ref="D41:G41" si="5">D15*$B$36</f>
        <v>32.287500000000001</v>
      </c>
      <c r="E41" s="10">
        <f t="shared" si="5"/>
        <v>22.3125</v>
      </c>
      <c r="F41" s="10">
        <f t="shared" si="5"/>
        <v>9.5374999999999996</v>
      </c>
      <c r="G41" s="10">
        <f t="shared" si="5"/>
        <v>4.9874999999999998</v>
      </c>
      <c r="I41" s="26"/>
      <c r="J41" s="26"/>
      <c r="K41" s="26"/>
      <c r="L41" s="26"/>
      <c r="M41" s="26"/>
    </row>
    <row r="42" spans="1:13" ht="15.75" x14ac:dyDescent="0.25">
      <c r="A42" s="9" t="s">
        <v>47</v>
      </c>
      <c r="B42" s="17">
        <f>SUM(C42:G42)</f>
        <v>101.15</v>
      </c>
      <c r="C42" s="38">
        <f>C16*$B$37</f>
        <v>27.5</v>
      </c>
      <c r="D42" s="10">
        <f>D16*$B$37</f>
        <v>14.350000000000001</v>
      </c>
      <c r="E42" s="10">
        <f>E16*$B$37</f>
        <v>21.75</v>
      </c>
      <c r="F42" s="10">
        <f>F16*$B$37</f>
        <v>12.950000000000001</v>
      </c>
      <c r="G42" s="10">
        <f>G16*$B$37</f>
        <v>24.6</v>
      </c>
      <c r="I42" s="26"/>
      <c r="J42" s="26"/>
      <c r="K42" s="26"/>
      <c r="L42" s="26"/>
      <c r="M42" s="26"/>
    </row>
    <row r="43" spans="1:13" ht="15.75" thickBot="1" x14ac:dyDescent="0.3">
      <c r="I43" s="26"/>
      <c r="J43" s="26"/>
      <c r="K43" s="26"/>
      <c r="L43" s="26"/>
      <c r="M43" s="26"/>
    </row>
    <row r="44" spans="1:13" ht="17.25" thickTop="1" thickBot="1" x14ac:dyDescent="0.3">
      <c r="A44" s="13" t="s">
        <v>22</v>
      </c>
      <c r="B44" s="21">
        <v>1</v>
      </c>
      <c r="C44" s="38"/>
      <c r="D44" s="10"/>
      <c r="E44" s="10"/>
      <c r="F44" s="10"/>
      <c r="G44" s="10"/>
      <c r="I44" s="26"/>
      <c r="J44" s="26"/>
      <c r="K44" s="26"/>
      <c r="L44" s="26"/>
      <c r="M44" s="26"/>
    </row>
    <row r="45" spans="1:13" ht="17.25" thickTop="1" thickBot="1" x14ac:dyDescent="0.3">
      <c r="A45" s="13" t="s">
        <v>29</v>
      </c>
      <c r="B45" s="21">
        <v>1.875</v>
      </c>
      <c r="C45" s="38"/>
      <c r="D45" s="10"/>
      <c r="E45" s="10"/>
      <c r="F45" s="10"/>
      <c r="G45" s="10"/>
      <c r="I45" s="26"/>
      <c r="J45" s="26"/>
      <c r="K45" s="26"/>
      <c r="L45" s="26"/>
      <c r="M45" s="26"/>
    </row>
    <row r="46" spans="1:13" ht="17.25" thickTop="1" thickBot="1" x14ac:dyDescent="0.3">
      <c r="A46" s="13" t="s">
        <v>30</v>
      </c>
      <c r="B46" s="21">
        <v>1.875</v>
      </c>
      <c r="C46" s="38"/>
      <c r="D46" s="10"/>
      <c r="E46" s="10"/>
      <c r="F46" s="10"/>
      <c r="G46" s="10"/>
      <c r="I46" s="26"/>
      <c r="J46" s="26"/>
      <c r="K46" s="26"/>
      <c r="L46" s="26"/>
      <c r="M46" s="26"/>
    </row>
    <row r="47" spans="1:13" ht="16.5" thickTop="1" x14ac:dyDescent="0.25">
      <c r="A47" s="9"/>
      <c r="B47" s="17"/>
      <c r="C47" s="38"/>
      <c r="D47" s="10"/>
      <c r="E47" s="10"/>
      <c r="F47" s="10"/>
      <c r="G47" s="10"/>
      <c r="I47" s="26"/>
      <c r="J47" s="26"/>
      <c r="K47" s="26"/>
      <c r="L47" s="26"/>
      <c r="M47" s="26"/>
    </row>
    <row r="48" spans="1:13" ht="15.75" x14ac:dyDescent="0.25">
      <c r="A48" s="13" t="s">
        <v>9</v>
      </c>
      <c r="B48" s="8">
        <f>SUM(C48:G48)</f>
        <v>15277.082500000002</v>
      </c>
      <c r="C48" s="33">
        <f>C26-(C39*$B$44)</f>
        <v>4763.0600000000004</v>
      </c>
      <c r="D48" s="40">
        <f t="shared" ref="D48:G48" si="6">D26-(D39*$B$44)</f>
        <v>2529.8874999999998</v>
      </c>
      <c r="E48" s="40">
        <f t="shared" si="6"/>
        <v>2039.7349999999999</v>
      </c>
      <c r="F48" s="40">
        <f t="shared" si="6"/>
        <v>3222.96</v>
      </c>
      <c r="G48" s="40">
        <f t="shared" si="6"/>
        <v>2721.44</v>
      </c>
      <c r="I48" s="26"/>
      <c r="J48" s="26"/>
      <c r="K48" s="26"/>
      <c r="L48" s="26"/>
      <c r="M48" s="26"/>
    </row>
    <row r="49" spans="1:14" ht="15.75" x14ac:dyDescent="0.25">
      <c r="A49" s="13" t="s">
        <v>10</v>
      </c>
      <c r="B49" s="8">
        <f>SUM(C49:G49)</f>
        <v>185493.9921875</v>
      </c>
      <c r="C49" s="33">
        <f>C28-((C40+C42)*$B$45)-(C41*$B$46)</f>
        <v>57643.8125</v>
      </c>
      <c r="D49" s="8">
        <f>D28-((D40+D42)*$B$45)-(D41*$B$46)</f>
        <v>31493.5390625</v>
      </c>
      <c r="E49" s="8">
        <f>E28-((E40+E42)*$B$45)-(E41*$B$46)</f>
        <v>25212.953125</v>
      </c>
      <c r="F49" s="8">
        <f>F28-((F40+F42)*$B$45)-(F41*$B$46)</f>
        <v>37295.0625</v>
      </c>
      <c r="G49" s="8">
        <f>G28-((G40+G42)*$B$45)-(G41*$B$46)</f>
        <v>33848.625</v>
      </c>
      <c r="I49" s="26"/>
      <c r="J49" s="26"/>
      <c r="K49" s="26"/>
      <c r="L49" s="26"/>
      <c r="M49" s="26"/>
    </row>
    <row r="50" spans="1:14" ht="15.75" thickBot="1" x14ac:dyDescent="0.3">
      <c r="I50" s="26"/>
      <c r="J50" s="26"/>
      <c r="K50" s="26"/>
      <c r="L50" s="26"/>
      <c r="M50" s="26"/>
    </row>
    <row r="51" spans="1:14" ht="16.5" thickBot="1" x14ac:dyDescent="0.3">
      <c r="A51" s="18" t="s">
        <v>11</v>
      </c>
      <c r="B51" s="61">
        <f t="shared" ref="B51:F51" si="7">100*B48/B49</f>
        <v>8.2358907260768355</v>
      </c>
      <c r="C51" s="61">
        <f t="shared" si="7"/>
        <v>8.2629163364237925</v>
      </c>
      <c r="D51" s="61">
        <f t="shared" si="7"/>
        <v>8.0330365380002284</v>
      </c>
      <c r="E51" s="61">
        <f t="shared" si="7"/>
        <v>8.0900281291424481</v>
      </c>
      <c r="F51" s="61">
        <f t="shared" si="7"/>
        <v>8.6417873679659341</v>
      </c>
      <c r="G51" s="61">
        <f>100*G48/G49</f>
        <v>8.0400311681789134</v>
      </c>
    </row>
    <row r="52" spans="1:14" ht="15.75" x14ac:dyDescent="0.25">
      <c r="I52" s="41"/>
      <c r="J52" s="42"/>
      <c r="K52" s="42"/>
      <c r="L52" s="42"/>
      <c r="M52" s="42"/>
      <c r="N52" s="42"/>
    </row>
    <row r="53" spans="1:14" ht="41.25" customHeight="1" x14ac:dyDescent="0.25">
      <c r="A53" s="67" t="s">
        <v>51</v>
      </c>
      <c r="B53" s="68"/>
      <c r="C53" s="69"/>
      <c r="D53" s="69"/>
      <c r="E53" s="69"/>
      <c r="F53" s="69"/>
      <c r="G53" s="69"/>
      <c r="I53" s="41"/>
      <c r="J53" s="19"/>
      <c r="K53" s="19"/>
      <c r="L53" s="19"/>
      <c r="M53" s="19"/>
      <c r="N53" s="19"/>
    </row>
    <row r="54" spans="1:14" x14ac:dyDescent="0.25">
      <c r="I54" s="41"/>
      <c r="J54" s="41"/>
      <c r="K54" s="41"/>
      <c r="L54" s="41"/>
      <c r="M54" s="41"/>
      <c r="N54" s="41"/>
    </row>
    <row r="55" spans="1:14" ht="16.5" thickBot="1" x14ac:dyDescent="0.3">
      <c r="A55" s="1" t="s">
        <v>17</v>
      </c>
      <c r="B55" s="15"/>
      <c r="C55" s="35"/>
      <c r="D55" s="11"/>
      <c r="E55" s="11"/>
      <c r="F55" s="11"/>
      <c r="G55" s="11"/>
      <c r="I55" s="41"/>
      <c r="J55" s="41"/>
      <c r="K55" s="41"/>
      <c r="L55" s="41"/>
      <c r="M55" s="41"/>
      <c r="N55" s="41"/>
    </row>
    <row r="56" spans="1:14" ht="17.25" thickTop="1" thickBot="1" x14ac:dyDescent="0.3">
      <c r="A56" s="9" t="s">
        <v>41</v>
      </c>
      <c r="B56" s="21">
        <v>0.3</v>
      </c>
      <c r="C56" s="36"/>
      <c r="D56" s="16"/>
      <c r="E56" s="16"/>
      <c r="F56" s="11"/>
      <c r="G56" s="11"/>
    </row>
    <row r="57" spans="1:14" ht="17.25" thickTop="1" thickBot="1" x14ac:dyDescent="0.3">
      <c r="A57" s="9" t="s">
        <v>18</v>
      </c>
      <c r="B57" s="21">
        <v>0.15</v>
      </c>
    </row>
    <row r="58" spans="1:14" ht="15.75" thickTop="1" x14ac:dyDescent="0.25"/>
    <row r="59" spans="1:14" ht="15.75" x14ac:dyDescent="0.25">
      <c r="A59" s="1" t="s">
        <v>19</v>
      </c>
      <c r="B59" s="40">
        <f>SUM(C59:G59)</f>
        <v>1800.7359375000001</v>
      </c>
      <c r="C59" s="39">
        <f>SUM(C60:C61)</f>
        <v>416.38124999999997</v>
      </c>
      <c r="D59" s="40">
        <f t="shared" ref="D59" si="8">SUM(D60:D61)</f>
        <v>340.90312499999999</v>
      </c>
      <c r="E59" s="40">
        <f t="shared" ref="E59" si="9">SUM(E60:E61)</f>
        <v>505.50468749999999</v>
      </c>
      <c r="F59" s="40">
        <f t="shared" ref="F59" si="10">SUM(F60:F61)</f>
        <v>245.53125</v>
      </c>
      <c r="G59" s="40">
        <f t="shared" ref="G59" si="11">SUM(G60:G61)</f>
        <v>292.41562499999998</v>
      </c>
    </row>
    <row r="60" spans="1:14" ht="15.75" x14ac:dyDescent="0.25">
      <c r="A60" s="9" t="s">
        <v>41</v>
      </c>
      <c r="B60" s="17">
        <f>SUM(C60:G60)</f>
        <v>1587.8250000000003</v>
      </c>
      <c r="C60" s="38">
        <f t="shared" ref="C60:F60" si="12">C11*$B$56</f>
        <v>360.07499999999999</v>
      </c>
      <c r="D60" s="10">
        <f t="shared" si="12"/>
        <v>296.7</v>
      </c>
      <c r="E60" s="10">
        <f t="shared" si="12"/>
        <v>473.625</v>
      </c>
      <c r="F60" s="10">
        <f t="shared" si="12"/>
        <v>194.02500000000001</v>
      </c>
      <c r="G60" s="10">
        <f>G11*$B$56</f>
        <v>263.39999999999998</v>
      </c>
    </row>
    <row r="61" spans="1:14" ht="15.75" x14ac:dyDescent="0.25">
      <c r="A61" s="9" t="s">
        <v>18</v>
      </c>
      <c r="B61" s="17">
        <f>SUM(C61:G61)</f>
        <v>212.91093749999999</v>
      </c>
      <c r="C61" s="38">
        <f t="shared" ref="C61:F61" si="13">C7*$B$57</f>
        <v>56.306249999999999</v>
      </c>
      <c r="D61" s="10">
        <f t="shared" si="13"/>
        <v>44.203125</v>
      </c>
      <c r="E61" s="10">
        <f t="shared" si="13"/>
        <v>31.879687499999999</v>
      </c>
      <c r="F61" s="10">
        <f t="shared" si="13"/>
        <v>51.506250000000001</v>
      </c>
      <c r="G61" s="10">
        <f>G7*$B$57</f>
        <v>29.015625</v>
      </c>
    </row>
    <row r="62" spans="1:14" ht="15.75" thickBot="1" x14ac:dyDescent="0.3"/>
    <row r="63" spans="1:14" ht="17.25" thickTop="1" thickBot="1" x14ac:dyDescent="0.3">
      <c r="A63" s="13" t="s">
        <v>22</v>
      </c>
      <c r="B63" s="21">
        <v>1</v>
      </c>
      <c r="C63" s="29"/>
      <c r="D63" s="27"/>
      <c r="E63" s="27"/>
      <c r="F63" s="27"/>
      <c r="G63" s="27"/>
    </row>
    <row r="64" spans="1:14" ht="17.25" thickTop="1" thickBot="1" x14ac:dyDescent="0.3">
      <c r="A64" s="13" t="s">
        <v>42</v>
      </c>
      <c r="B64" s="21">
        <v>0.5</v>
      </c>
    </row>
    <row r="65" spans="1:7" ht="17.25" thickTop="1" thickBot="1" x14ac:dyDescent="0.3">
      <c r="A65" s="13" t="s">
        <v>31</v>
      </c>
      <c r="B65" s="21">
        <v>1.5</v>
      </c>
    </row>
    <row r="66" spans="1:7" ht="16.5" thickTop="1" x14ac:dyDescent="0.25">
      <c r="A66" s="13"/>
      <c r="B66" s="8"/>
    </row>
    <row r="67" spans="1:7" ht="15.75" x14ac:dyDescent="0.25">
      <c r="A67" s="13" t="s">
        <v>9</v>
      </c>
      <c r="B67" s="8">
        <f>SUM(C67:G67)</f>
        <v>13938.0840625</v>
      </c>
      <c r="C67" s="33">
        <f t="shared" ref="C67:F67" si="14">C26-(C59*$B$63)</f>
        <v>4485.9787500000002</v>
      </c>
      <c r="D67" s="8">
        <f t="shared" si="14"/>
        <v>2295.0968750000002</v>
      </c>
      <c r="E67" s="8">
        <f t="shared" si="14"/>
        <v>1616.6553124999998</v>
      </c>
      <c r="F67" s="8">
        <f t="shared" si="14"/>
        <v>3044.7287500000002</v>
      </c>
      <c r="G67" s="8">
        <f>G26-(G59*$B$63)</f>
        <v>2495.6243749999999</v>
      </c>
    </row>
    <row r="68" spans="1:7" ht="15.75" x14ac:dyDescent="0.25">
      <c r="A68" s="13" t="s">
        <v>10</v>
      </c>
      <c r="B68" s="8">
        <f>SUM(C68:G68)</f>
        <v>185246.47109375003</v>
      </c>
      <c r="C68" s="33">
        <f t="shared" ref="C68:F68" si="15">C28-(C60*$B$64)-(C61*$B$65)</f>
        <v>57640.503125000003</v>
      </c>
      <c r="D68" s="8">
        <f t="shared" si="15"/>
        <v>31477.845312500001</v>
      </c>
      <c r="E68" s="8">
        <f t="shared" si="15"/>
        <v>25082.867968750001</v>
      </c>
      <c r="F68" s="8">
        <f t="shared" si="15"/>
        <v>37246.978125000001</v>
      </c>
      <c r="G68" s="8">
        <f>G28-(G60*$B$64)-(G61*$B$65)</f>
        <v>33798.276562500003</v>
      </c>
    </row>
    <row r="69" spans="1:7" ht="16.5" thickBot="1" x14ac:dyDescent="0.3">
      <c r="A69" s="13"/>
      <c r="C69" s="33"/>
      <c r="D69" s="19"/>
      <c r="E69" s="19"/>
      <c r="F69" s="19"/>
      <c r="G69" s="19"/>
    </row>
    <row r="70" spans="1:7" ht="16.5" thickBot="1" x14ac:dyDescent="0.3">
      <c r="A70" s="18" t="s">
        <v>11</v>
      </c>
      <c r="B70" s="55">
        <f t="shared" ref="B70:G70" si="16">100*B67/B68</f>
        <v>7.5240753468637882</v>
      </c>
      <c r="C70" s="43">
        <f t="shared" si="16"/>
        <v>7.7826849295045948</v>
      </c>
      <c r="D70" s="43">
        <f t="shared" si="16"/>
        <v>7.2911498618001227</v>
      </c>
      <c r="E70" s="43">
        <f t="shared" si="16"/>
        <v>6.4452570356553425</v>
      </c>
      <c r="F70" s="59">
        <f t="shared" si="16"/>
        <v>8.1744316002816664</v>
      </c>
      <c r="G70" s="55">
        <f t="shared" si="16"/>
        <v>7.3838805667652148</v>
      </c>
    </row>
    <row r="71" spans="1:7" ht="15.75" x14ac:dyDescent="0.25">
      <c r="A71" s="9"/>
      <c r="B71" s="46"/>
    </row>
    <row r="72" spans="1:7" ht="35.25" customHeight="1" x14ac:dyDescent="0.25">
      <c r="A72" s="67" t="s">
        <v>23</v>
      </c>
      <c r="B72" s="68"/>
      <c r="C72" s="69"/>
      <c r="D72" s="69"/>
      <c r="E72" s="69"/>
      <c r="F72" s="69"/>
      <c r="G72" s="69"/>
    </row>
    <row r="73" spans="1:7" ht="15.75" thickBot="1" x14ac:dyDescent="0.3"/>
    <row r="74" spans="1:7" ht="17.25" thickTop="1" thickBot="1" x14ac:dyDescent="0.3">
      <c r="A74" s="1" t="s">
        <v>20</v>
      </c>
      <c r="B74" s="21">
        <v>0.4</v>
      </c>
      <c r="C74" s="35"/>
      <c r="D74" s="11"/>
      <c r="E74" s="11"/>
      <c r="F74" s="11"/>
      <c r="G74" s="11"/>
    </row>
    <row r="75" spans="1:7" ht="31.5" thickTop="1" x14ac:dyDescent="0.25">
      <c r="A75" s="23" t="s">
        <v>21</v>
      </c>
      <c r="B75" s="54">
        <f>SUM(C75:G75)</f>
        <v>-262.39999999999998</v>
      </c>
      <c r="C75" s="62">
        <f>C22*$B$74</f>
        <v>-116</v>
      </c>
      <c r="D75" s="54">
        <f>D22*$B$74</f>
        <v>-62</v>
      </c>
      <c r="E75" s="54">
        <f>E22*$B$74</f>
        <v>-30</v>
      </c>
      <c r="F75" s="54">
        <f>F22*$B$74</f>
        <v>-44.400000000000006</v>
      </c>
      <c r="G75" s="54">
        <f>G22*$B$74</f>
        <v>-10</v>
      </c>
    </row>
    <row r="76" spans="1:7" ht="16.5" thickBot="1" x14ac:dyDescent="0.3">
      <c r="A76" s="23"/>
      <c r="B76" s="54"/>
      <c r="C76" s="57"/>
      <c r="D76" s="54"/>
      <c r="E76" s="54"/>
      <c r="F76" s="54"/>
      <c r="G76" s="54"/>
    </row>
    <row r="77" spans="1:7" ht="17.25" thickTop="1" thickBot="1" x14ac:dyDescent="0.3">
      <c r="A77" s="13" t="s">
        <v>22</v>
      </c>
      <c r="B77" s="21">
        <v>1</v>
      </c>
      <c r="C77" s="47"/>
      <c r="D77" s="50"/>
      <c r="E77" s="50"/>
      <c r="F77" s="50"/>
      <c r="G77" s="50"/>
    </row>
    <row r="78" spans="1:7" ht="17.25" thickTop="1" thickBot="1" x14ac:dyDescent="0.3">
      <c r="A78" s="13" t="s">
        <v>28</v>
      </c>
      <c r="B78" s="21">
        <v>1</v>
      </c>
      <c r="C78" s="47"/>
      <c r="D78" s="50"/>
      <c r="E78" s="50"/>
      <c r="F78" s="50"/>
      <c r="G78" s="50"/>
    </row>
    <row r="79" spans="1:7" ht="26.25" customHeight="1" thickTop="1" x14ac:dyDescent="0.25">
      <c r="A79" s="13"/>
      <c r="B79" s="8"/>
      <c r="C79" s="47"/>
      <c r="D79" s="50"/>
      <c r="E79" s="50"/>
      <c r="F79" s="50"/>
      <c r="G79" s="50"/>
    </row>
    <row r="80" spans="1:7" ht="15.75" x14ac:dyDescent="0.25">
      <c r="A80" s="13" t="s">
        <v>9</v>
      </c>
      <c r="B80" s="8">
        <f>SUM(C80:G80)</f>
        <v>15476.420000000002</v>
      </c>
      <c r="C80" s="33">
        <f>C26+(C75*$B$77)</f>
        <v>4786.3600000000006</v>
      </c>
      <c r="D80" s="19">
        <f>D26+(D75*$B$77)</f>
        <v>2574</v>
      </c>
      <c r="E80" s="19">
        <f>E26+(E75*$B$77)</f>
        <v>2092.16</v>
      </c>
      <c r="F80" s="19">
        <f>F26+(F75*$B$77)</f>
        <v>3245.86</v>
      </c>
      <c r="G80" s="19">
        <f>G26+(G75*$B$77)</f>
        <v>2778.04</v>
      </c>
    </row>
    <row r="81" spans="1:7" ht="15.75" x14ac:dyDescent="0.25">
      <c r="A81" s="13" t="s">
        <v>10</v>
      </c>
      <c r="B81" s="8">
        <f>SUM(C81:G81)</f>
        <v>186097.35</v>
      </c>
      <c r="C81" s="33">
        <f>C28+(C75*$B$78)</f>
        <v>57789</v>
      </c>
      <c r="D81" s="19">
        <f>D28+(D75*$B$78)</f>
        <v>31630.5</v>
      </c>
      <c r="E81" s="19">
        <f>E28+(E75*$B$78)</f>
        <v>25337.5</v>
      </c>
      <c r="F81" s="19">
        <f>F28+(F75*$B$78)</f>
        <v>37376.85</v>
      </c>
      <c r="G81" s="19">
        <f>G28+(G75*$B$78)</f>
        <v>33963.5</v>
      </c>
    </row>
    <row r="82" spans="1:7" ht="16.5" thickBot="1" x14ac:dyDescent="0.3">
      <c r="A82" s="13"/>
      <c r="B82" s="19"/>
      <c r="C82" s="33"/>
      <c r="D82" s="19"/>
      <c r="E82" s="19"/>
      <c r="F82" s="19"/>
      <c r="G82" s="19"/>
    </row>
    <row r="83" spans="1:7" ht="16.5" thickBot="1" x14ac:dyDescent="0.3">
      <c r="A83" s="18" t="s">
        <v>11</v>
      </c>
      <c r="B83" s="63">
        <f t="shared" ref="B83:G83" si="17">100*B80/B81</f>
        <v>8.3163032681550817</v>
      </c>
      <c r="C83" s="59">
        <f t="shared" si="17"/>
        <v>8.2824759037187015</v>
      </c>
      <c r="D83" s="59">
        <f t="shared" si="17"/>
        <v>8.1377151799687013</v>
      </c>
      <c r="E83" s="59">
        <f t="shared" si="17"/>
        <v>8.2571682289097179</v>
      </c>
      <c r="F83" s="59">
        <f t="shared" si="17"/>
        <v>8.6841454001607943</v>
      </c>
      <c r="G83" s="59">
        <f t="shared" si="17"/>
        <v>8.1794868020080376</v>
      </c>
    </row>
    <row r="84" spans="1:7" ht="15.75" x14ac:dyDescent="0.25">
      <c r="A84" s="51"/>
      <c r="B84" s="52"/>
      <c r="C84" s="48"/>
      <c r="D84" s="52"/>
      <c r="E84" s="52"/>
      <c r="F84" s="52"/>
      <c r="G84" s="52"/>
    </row>
    <row r="85" spans="1:7" ht="29.25" customHeight="1" x14ac:dyDescent="0.25">
      <c r="A85" s="67" t="s">
        <v>32</v>
      </c>
      <c r="B85" s="68"/>
      <c r="C85" s="69"/>
      <c r="D85" s="69"/>
      <c r="E85" s="69"/>
      <c r="F85" s="69"/>
      <c r="G85" s="69"/>
    </row>
    <row r="86" spans="1:7" ht="15.75" x14ac:dyDescent="0.25">
      <c r="A86" s="23"/>
      <c r="B86" s="56"/>
      <c r="C86" s="58"/>
      <c r="D86" s="24"/>
      <c r="E86" s="24"/>
      <c r="F86" s="24"/>
      <c r="G86" s="24"/>
    </row>
    <row r="87" spans="1:7" ht="33.75" customHeight="1" x14ac:dyDescent="0.25">
      <c r="A87" s="70" t="s">
        <v>45</v>
      </c>
      <c r="B87" s="71"/>
      <c r="C87" s="58"/>
      <c r="D87" s="24"/>
      <c r="E87" s="24"/>
      <c r="F87" s="24"/>
      <c r="G87" s="24"/>
    </row>
    <row r="88" spans="1:7" ht="15.75" x14ac:dyDescent="0.25">
      <c r="A88" s="1"/>
      <c r="B88" s="14"/>
      <c r="C88" s="35"/>
      <c r="D88" s="11"/>
      <c r="E88" s="11"/>
      <c r="F88" s="11"/>
      <c r="G88" s="11"/>
    </row>
    <row r="89" spans="1:7" ht="16.5" thickBot="1" x14ac:dyDescent="0.3">
      <c r="A89" s="1" t="s">
        <v>17</v>
      </c>
      <c r="B89" s="15"/>
      <c r="C89" s="35"/>
      <c r="D89" s="11"/>
      <c r="E89" s="11"/>
      <c r="F89" s="11"/>
      <c r="G89" s="11"/>
    </row>
    <row r="90" spans="1:7" ht="17.25" thickTop="1" thickBot="1" x14ac:dyDescent="0.3">
      <c r="A90" s="9" t="s">
        <v>41</v>
      </c>
      <c r="B90" s="21">
        <v>0.3</v>
      </c>
      <c r="C90" s="36"/>
      <c r="D90" s="16"/>
      <c r="E90" s="16"/>
      <c r="F90" s="11"/>
      <c r="G90" s="11"/>
    </row>
    <row r="91" spans="1:7" ht="17.25" thickTop="1" thickBot="1" x14ac:dyDescent="0.3">
      <c r="A91" s="9" t="s">
        <v>18</v>
      </c>
      <c r="B91" s="21">
        <v>0.15</v>
      </c>
    </row>
    <row r="92" spans="1:7" ht="15.75" thickTop="1" x14ac:dyDescent="0.25"/>
    <row r="93" spans="1:7" ht="15.75" x14ac:dyDescent="0.25">
      <c r="A93" s="1" t="s">
        <v>19</v>
      </c>
      <c r="B93" s="40">
        <f>SUM(C93:G93)</f>
        <v>1800.7359375000001</v>
      </c>
      <c r="C93" s="39">
        <f>SUM(C94:C95)</f>
        <v>416.38124999999997</v>
      </c>
      <c r="D93" s="40">
        <f t="shared" ref="D93:G93" si="18">SUM(D94:D95)</f>
        <v>340.90312499999999</v>
      </c>
      <c r="E93" s="40">
        <f t="shared" si="18"/>
        <v>505.50468749999999</v>
      </c>
      <c r="F93" s="40">
        <f t="shared" si="18"/>
        <v>245.53125</v>
      </c>
      <c r="G93" s="40">
        <f t="shared" si="18"/>
        <v>292.41562499999998</v>
      </c>
    </row>
    <row r="94" spans="1:7" ht="15.75" x14ac:dyDescent="0.25">
      <c r="A94" s="9" t="s">
        <v>41</v>
      </c>
      <c r="B94" s="17">
        <f>SUM(C94:G94)</f>
        <v>1587.8250000000003</v>
      </c>
      <c r="C94" s="38">
        <f>C11*$B$90</f>
        <v>360.07499999999999</v>
      </c>
      <c r="D94" s="10">
        <f>D11*$B$90</f>
        <v>296.7</v>
      </c>
      <c r="E94" s="10">
        <f>E11*$B$90</f>
        <v>473.625</v>
      </c>
      <c r="F94" s="10">
        <f>F11*$B$90</f>
        <v>194.02500000000001</v>
      </c>
      <c r="G94" s="10">
        <f>G11*$B$90</f>
        <v>263.39999999999998</v>
      </c>
    </row>
    <row r="95" spans="1:7" ht="15.75" x14ac:dyDescent="0.25">
      <c r="A95" s="9" t="s">
        <v>18</v>
      </c>
      <c r="B95" s="17">
        <f>SUM(C95:G95)</f>
        <v>212.91093749999999</v>
      </c>
      <c r="C95" s="38">
        <f>C7*$B$91</f>
        <v>56.306249999999999</v>
      </c>
      <c r="D95" s="10">
        <f>D7*$B$91</f>
        <v>44.203125</v>
      </c>
      <c r="E95" s="10">
        <f>E7*$B$91</f>
        <v>31.879687499999999</v>
      </c>
      <c r="F95" s="10">
        <f>F7*$B$91</f>
        <v>51.506250000000001</v>
      </c>
      <c r="G95" s="10">
        <f>G7*$B$91</f>
        <v>29.015625</v>
      </c>
    </row>
    <row r="96" spans="1:7" ht="15.75" thickBot="1" x14ac:dyDescent="0.3"/>
    <row r="97" spans="1:7" ht="17.25" thickTop="1" thickBot="1" x14ac:dyDescent="0.3">
      <c r="A97" s="20" t="s">
        <v>12</v>
      </c>
      <c r="B97" s="65">
        <v>0.5</v>
      </c>
    </row>
    <row r="98" spans="1:7" ht="17.25" thickTop="1" thickBot="1" x14ac:dyDescent="0.3">
      <c r="A98" s="13" t="s">
        <v>22</v>
      </c>
      <c r="B98" s="21">
        <v>1</v>
      </c>
    </row>
    <row r="99" spans="1:7" ht="17.25" thickTop="1" thickBot="1" x14ac:dyDescent="0.3">
      <c r="A99" s="13" t="s">
        <v>42</v>
      </c>
      <c r="B99" s="21">
        <v>0.5</v>
      </c>
    </row>
    <row r="100" spans="1:7" ht="17.25" thickTop="1" thickBot="1" x14ac:dyDescent="0.3">
      <c r="A100" s="13" t="s">
        <v>31</v>
      </c>
      <c r="B100" s="66">
        <v>1.5</v>
      </c>
      <c r="C100"/>
      <c r="D100"/>
      <c r="E100"/>
      <c r="F100"/>
      <c r="G100"/>
    </row>
    <row r="101" spans="1:7" s="49" customFormat="1" ht="15.75" thickTop="1" x14ac:dyDescent="0.25">
      <c r="A101"/>
      <c r="B101"/>
      <c r="C101" s="30"/>
      <c r="D101"/>
      <c r="E101"/>
      <c r="F101"/>
      <c r="G101"/>
    </row>
    <row r="102" spans="1:7" s="49" customFormat="1" ht="15.75" x14ac:dyDescent="0.25">
      <c r="A102" s="13" t="s">
        <v>9</v>
      </c>
      <c r="B102" s="8">
        <f>SUM(C102:G102)</f>
        <v>14838.452031250001</v>
      </c>
      <c r="C102" s="37">
        <f>C26-((C93*$B$98)*$B$97)</f>
        <v>4694.1693750000004</v>
      </c>
      <c r="D102" s="8">
        <f>D26-((D93*$B$98)*$B$97)</f>
        <v>2465.5484375000001</v>
      </c>
      <c r="E102" s="8">
        <f>E26-((E93*$B$98)*$B$97)</f>
        <v>1869.4076562499999</v>
      </c>
      <c r="F102" s="8">
        <f>F26-((F93*$B$98)*$B$97)</f>
        <v>3167.4943750000002</v>
      </c>
      <c r="G102" s="8">
        <f>G26-((G93*$B$98)*$B$97)</f>
        <v>2641.8321875000001</v>
      </c>
    </row>
    <row r="103" spans="1:7" s="49" customFormat="1" ht="15.75" x14ac:dyDescent="0.25">
      <c r="A103" s="13" t="s">
        <v>10</v>
      </c>
      <c r="B103" s="8">
        <f>SUM(C103:G103)</f>
        <v>185406.154296875</v>
      </c>
      <c r="C103" s="37">
        <f>C28-(C94*$B$99)-(C95*$B$100)*$B$97</f>
        <v>57682.732812499999</v>
      </c>
      <c r="D103" s="8">
        <f>D28-(D94*$B$99)-(D95*$B$100)*$B$97</f>
        <v>31510.997656250001</v>
      </c>
      <c r="E103" s="8">
        <f>E28-(E94*$B$99)-(E95*$B$100)*$B$97</f>
        <v>25106.777734374999</v>
      </c>
      <c r="F103" s="8">
        <f>F28-(F94*$B$99)-(F95*$B$100)*$B$97</f>
        <v>37285.607812500006</v>
      </c>
      <c r="G103" s="8">
        <f>G28-(G94*$B$99)-(G95*$B$100)*$B$97</f>
        <v>33820.038281250003</v>
      </c>
    </row>
    <row r="104" spans="1:7" s="49" customFormat="1" ht="16.5" thickBot="1" x14ac:dyDescent="0.3">
      <c r="A104" s="13"/>
      <c r="B104" s="2"/>
      <c r="C104" s="33"/>
      <c r="D104" s="19"/>
      <c r="E104" s="19"/>
      <c r="F104" s="19"/>
      <c r="G104" s="19"/>
    </row>
    <row r="105" spans="1:7" s="49" customFormat="1" ht="16.5" thickBot="1" x14ac:dyDescent="0.3">
      <c r="A105" s="18" t="s">
        <v>11</v>
      </c>
      <c r="B105" s="63">
        <f t="shared" ref="B105:G105" si="19">100*B102/B103</f>
        <v>8.0032143957262907</v>
      </c>
      <c r="C105" s="59">
        <f t="shared" si="19"/>
        <v>8.137910854984252</v>
      </c>
      <c r="D105" s="43">
        <f t="shared" si="19"/>
        <v>7.8244061466932786</v>
      </c>
      <c r="E105" s="43">
        <f t="shared" si="19"/>
        <v>7.4458286763358581</v>
      </c>
      <c r="F105" s="63">
        <f t="shared" si="19"/>
        <v>8.4952199007416933</v>
      </c>
      <c r="G105" s="55">
        <f t="shared" si="19"/>
        <v>7.811440559381758</v>
      </c>
    </row>
    <row r="111" spans="1:7" ht="29.25" customHeight="1" x14ac:dyDescent="0.25"/>
    <row r="112" spans="1:7" ht="29.25" customHeight="1" x14ac:dyDescent="0.25"/>
    <row r="113" ht="29.25" customHeight="1" x14ac:dyDescent="0.25"/>
    <row r="114" ht="29.25" customHeight="1" x14ac:dyDescent="0.25"/>
    <row r="136" spans="8:10" ht="15.75" x14ac:dyDescent="0.25">
      <c r="H136" s="53"/>
      <c r="I136" s="53"/>
      <c r="J136" s="41"/>
    </row>
  </sheetData>
  <sheetProtection algorithmName="SHA-512" hashValue="1kB2SACo2HzQgDeLmKWb4HlME4hVWD5zKfBL6suGfCcZ/usYlI4jgAxQb/AYLxh3ecLtWoO3EAQK6YFD9BXTYw==" saltValue="46SN58HmS5OBnGWr8EDqyQ==" spinCount="100000" sheet="1" objects="1" scenarios="1"/>
  <mergeCells count="5">
    <mergeCell ref="A85:G85"/>
    <mergeCell ref="A87:B87"/>
    <mergeCell ref="A32:G32"/>
    <mergeCell ref="A53:G53"/>
    <mergeCell ref="A72:G72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1200" verticalDpi="1200" r:id="rId1"/>
  <headerFooter>
    <oddHeader xml:space="preserve">&amp;C© Islamic Financial Services Board 2017. 
This document is part of TN-2 (Technical Note on Stress Testing for Institutions offering Financial Services), December 2016. 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Market Risk</vt:lpstr>
      <vt:lpstr>'Market Risk'!Print_Area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2017-01-27T07:52:34Z</dcterms:modified>
</cp:coreProperties>
</file>