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4H7s3Nk4U+UCC7zLqCLmj20KWXzLnacIGPU4667fu6oB+pimewBPeVaLe9DfUtBQgGqXFlqw1Cnt/RS1ncEUNw==" workbookSaltValue="nl1URPZPfP1z7V0O38/Ilw==" workbookSpinCount="100000" lockStructure="1"/>
  <bookViews>
    <workbookView xWindow="0" yWindow="0" windowWidth="11355" windowHeight="4665"/>
  </bookViews>
  <sheets>
    <sheet name="Credit Risk" sheetId="7" r:id="rId1"/>
  </sheets>
  <definedNames>
    <definedName name="_xlnm.Print_Area" localSheetId="0">'Credit Risk'!$A$1:$G$216</definedName>
  </definedNames>
  <calcPr calcId="152511"/>
</workbook>
</file>

<file path=xl/calcChain.xml><?xml version="1.0" encoding="utf-8"?>
<calcChain xmlns="http://schemas.openxmlformats.org/spreadsheetml/2006/main">
  <c r="G216" i="7" l="1"/>
  <c r="F216" i="7"/>
  <c r="E216" i="7"/>
  <c r="D216" i="7"/>
  <c r="C216" i="7"/>
  <c r="B216" i="7"/>
  <c r="G215" i="7"/>
  <c r="F215" i="7"/>
  <c r="E215" i="7"/>
  <c r="D215" i="7"/>
  <c r="C215" i="7"/>
  <c r="B215" i="7"/>
  <c r="G214" i="7"/>
  <c r="F214" i="7"/>
  <c r="E214" i="7"/>
  <c r="D214" i="7"/>
  <c r="C214" i="7"/>
  <c r="B214" i="7"/>
  <c r="G208" i="7"/>
  <c r="F208" i="7"/>
  <c r="E208" i="7"/>
  <c r="D208" i="7"/>
  <c r="C208" i="7"/>
  <c r="B208" i="7"/>
  <c r="G207" i="7"/>
  <c r="F207" i="7"/>
  <c r="E207" i="7"/>
  <c r="D207" i="7"/>
  <c r="C207" i="7"/>
  <c r="B207" i="7"/>
  <c r="G206" i="7"/>
  <c r="F206" i="7"/>
  <c r="E206" i="7"/>
  <c r="D206" i="7"/>
  <c r="C206" i="7"/>
  <c r="B206" i="7"/>
  <c r="G205" i="7"/>
  <c r="F205" i="7"/>
  <c r="E205" i="7"/>
  <c r="D205" i="7"/>
  <c r="C205" i="7"/>
  <c r="B205" i="7"/>
  <c r="G204" i="7"/>
  <c r="F204" i="7"/>
  <c r="E204" i="7"/>
  <c r="D204" i="7"/>
  <c r="C204" i="7"/>
  <c r="B204" i="7"/>
  <c r="G200" i="7"/>
  <c r="F200" i="7"/>
  <c r="E200" i="7"/>
  <c r="D200" i="7"/>
  <c r="C200" i="7"/>
  <c r="B200" i="7"/>
  <c r="G199" i="7"/>
  <c r="F199" i="7"/>
  <c r="E199" i="7"/>
  <c r="D199" i="7"/>
  <c r="C199" i="7"/>
  <c r="B199" i="7"/>
  <c r="G198" i="7"/>
  <c r="F198" i="7"/>
  <c r="E198" i="7"/>
  <c r="D198" i="7"/>
  <c r="C198" i="7"/>
  <c r="B198" i="7"/>
  <c r="G197" i="7"/>
  <c r="F197" i="7"/>
  <c r="E197" i="7"/>
  <c r="D197" i="7"/>
  <c r="C197" i="7"/>
  <c r="B197" i="7"/>
  <c r="G196" i="7"/>
  <c r="F196" i="7"/>
  <c r="E196" i="7"/>
  <c r="D196" i="7"/>
  <c r="C196" i="7"/>
  <c r="B196" i="7"/>
  <c r="G182" i="7"/>
  <c r="F182" i="7"/>
  <c r="E182" i="7"/>
  <c r="D182" i="7"/>
  <c r="C182" i="7"/>
  <c r="B182" i="7"/>
  <c r="G181" i="7"/>
  <c r="F181" i="7"/>
  <c r="E181" i="7"/>
  <c r="D181" i="7"/>
  <c r="C181" i="7"/>
  <c r="B181" i="7"/>
  <c r="G180" i="7"/>
  <c r="F180" i="7"/>
  <c r="E180" i="7"/>
  <c r="D180" i="7"/>
  <c r="C180" i="7"/>
  <c r="B180" i="7"/>
  <c r="G179" i="7"/>
  <c r="F179" i="7"/>
  <c r="E179" i="7"/>
  <c r="D179" i="7"/>
  <c r="C179" i="7"/>
  <c r="B179" i="7"/>
  <c r="G178" i="7"/>
  <c r="F178" i="7"/>
  <c r="E178" i="7"/>
  <c r="D178" i="7"/>
  <c r="C178" i="7"/>
  <c r="B178" i="7"/>
  <c r="G177" i="7"/>
  <c r="F177" i="7"/>
  <c r="E177" i="7"/>
  <c r="D177" i="7"/>
  <c r="C177" i="7"/>
  <c r="B177" i="7"/>
  <c r="G175" i="7"/>
  <c r="F175" i="7"/>
  <c r="E175" i="7"/>
  <c r="D175" i="7"/>
  <c r="C175" i="7"/>
  <c r="B175" i="7"/>
  <c r="G174" i="7"/>
  <c r="F174" i="7"/>
  <c r="E174" i="7"/>
  <c r="D174" i="7"/>
  <c r="C174" i="7"/>
  <c r="B174" i="7"/>
  <c r="G173" i="7"/>
  <c r="F173" i="7"/>
  <c r="E173" i="7"/>
  <c r="D173" i="7"/>
  <c r="C173" i="7"/>
  <c r="B173" i="7"/>
  <c r="G172" i="7"/>
  <c r="F172" i="7"/>
  <c r="E172" i="7"/>
  <c r="D172" i="7"/>
  <c r="C172" i="7"/>
  <c r="B172" i="7"/>
  <c r="G171" i="7"/>
  <c r="F171" i="7"/>
  <c r="E171" i="7"/>
  <c r="D171" i="7"/>
  <c r="C171" i="7"/>
  <c r="B171" i="7"/>
  <c r="G170" i="7"/>
  <c r="F170" i="7"/>
  <c r="E170" i="7"/>
  <c r="D170" i="7"/>
  <c r="C170" i="7"/>
  <c r="B170" i="7"/>
  <c r="G167" i="7"/>
  <c r="F167" i="7"/>
  <c r="E167" i="7"/>
  <c r="D167" i="7"/>
  <c r="C167" i="7"/>
  <c r="B167" i="7"/>
  <c r="G166" i="7"/>
  <c r="F166" i="7"/>
  <c r="E166" i="7"/>
  <c r="D166" i="7"/>
  <c r="C166" i="7"/>
  <c r="B166" i="7"/>
  <c r="G165" i="7"/>
  <c r="F165" i="7"/>
  <c r="E165" i="7"/>
  <c r="D165" i="7"/>
  <c r="C165" i="7"/>
  <c r="B165" i="7"/>
  <c r="G159" i="7"/>
  <c r="F159" i="7"/>
  <c r="E159" i="7"/>
  <c r="D159" i="7"/>
  <c r="C159" i="7"/>
  <c r="B159" i="7"/>
  <c r="G158" i="7"/>
  <c r="F158" i="7"/>
  <c r="E158" i="7"/>
  <c r="D158" i="7"/>
  <c r="C158" i="7"/>
  <c r="B158" i="7"/>
  <c r="G157" i="7"/>
  <c r="F157" i="7"/>
  <c r="E157" i="7"/>
  <c r="D157" i="7"/>
  <c r="C157" i="7"/>
  <c r="B157" i="7"/>
  <c r="G156" i="7"/>
  <c r="F156" i="7"/>
  <c r="E156" i="7"/>
  <c r="D156" i="7"/>
  <c r="C156" i="7"/>
  <c r="B156" i="7"/>
  <c r="G155" i="7"/>
  <c r="F155" i="7"/>
  <c r="E155" i="7"/>
  <c r="D155" i="7"/>
  <c r="C155" i="7"/>
  <c r="B155" i="7"/>
  <c r="G154" i="7"/>
  <c r="F154" i="7"/>
  <c r="E154" i="7"/>
  <c r="D154" i="7"/>
  <c r="C154" i="7"/>
  <c r="B154" i="7"/>
  <c r="G151" i="7"/>
  <c r="F151" i="7"/>
  <c r="E151" i="7"/>
  <c r="D151" i="7"/>
  <c r="C151" i="7"/>
  <c r="B151" i="7"/>
  <c r="G150" i="7"/>
  <c r="F150" i="7"/>
  <c r="E150" i="7"/>
  <c r="D150" i="7"/>
  <c r="C150" i="7"/>
  <c r="B150" i="7"/>
  <c r="G149" i="7"/>
  <c r="F149" i="7"/>
  <c r="E149" i="7"/>
  <c r="D149" i="7"/>
  <c r="C149" i="7"/>
  <c r="B149" i="7"/>
  <c r="G148" i="7"/>
  <c r="F148" i="7"/>
  <c r="E148" i="7"/>
  <c r="D148" i="7"/>
  <c r="C148" i="7"/>
  <c r="B148" i="7"/>
  <c r="G147" i="7"/>
  <c r="F147" i="7"/>
  <c r="E147" i="7"/>
  <c r="D147" i="7"/>
  <c r="C147" i="7"/>
  <c r="B147" i="7"/>
  <c r="G146" i="7"/>
  <c r="F146" i="7"/>
  <c r="E146" i="7"/>
  <c r="D146" i="7"/>
  <c r="C146" i="7"/>
  <c r="B146" i="7"/>
  <c r="G132" i="7"/>
  <c r="F132" i="7"/>
  <c r="E132" i="7"/>
  <c r="D132" i="7"/>
  <c r="C132" i="7"/>
  <c r="B132" i="7"/>
  <c r="G125" i="7"/>
  <c r="F125" i="7"/>
  <c r="E125" i="7"/>
  <c r="D125" i="7"/>
  <c r="C125" i="7"/>
  <c r="B125" i="7"/>
  <c r="G120" i="7"/>
  <c r="F120" i="7"/>
  <c r="E120" i="7"/>
  <c r="D120" i="7"/>
  <c r="C120" i="7"/>
  <c r="B120" i="7"/>
  <c r="G119" i="7"/>
  <c r="F119" i="7"/>
  <c r="E119" i="7"/>
  <c r="D119" i="7"/>
  <c r="C119" i="7"/>
  <c r="B119" i="7"/>
  <c r="G118" i="7"/>
  <c r="F118" i="7"/>
  <c r="E118" i="7"/>
  <c r="D118" i="7"/>
  <c r="C118" i="7"/>
  <c r="B118" i="7"/>
  <c r="G117" i="7"/>
  <c r="F117" i="7"/>
  <c r="E117" i="7"/>
  <c r="D117" i="7"/>
  <c r="C117" i="7"/>
  <c r="B117" i="7"/>
  <c r="G116" i="7"/>
  <c r="F116" i="7"/>
  <c r="E116" i="7"/>
  <c r="D116" i="7"/>
  <c r="C116" i="7"/>
  <c r="B116" i="7"/>
  <c r="G115" i="7"/>
  <c r="F115" i="7"/>
  <c r="E115" i="7"/>
  <c r="D115" i="7"/>
  <c r="C115" i="7"/>
  <c r="B115" i="7"/>
  <c r="G113" i="7"/>
  <c r="F113" i="7"/>
  <c r="E113" i="7"/>
  <c r="D113" i="7"/>
  <c r="C113" i="7"/>
  <c r="B113" i="7"/>
  <c r="G112" i="7"/>
  <c r="F112" i="7"/>
  <c r="E112" i="7"/>
  <c r="D112" i="7"/>
  <c r="C112" i="7"/>
  <c r="B112" i="7"/>
  <c r="G111" i="7"/>
  <c r="F111" i="7"/>
  <c r="E111" i="7"/>
  <c r="D111" i="7"/>
  <c r="C111" i="7"/>
  <c r="B111" i="7"/>
  <c r="G110" i="7"/>
  <c r="F110" i="7"/>
  <c r="E110" i="7"/>
  <c r="D110" i="7"/>
  <c r="C110" i="7"/>
  <c r="B110" i="7"/>
  <c r="G109" i="7"/>
  <c r="F109" i="7"/>
  <c r="E109" i="7"/>
  <c r="D109" i="7"/>
  <c r="C109" i="7"/>
  <c r="B109" i="7"/>
  <c r="G108" i="7"/>
  <c r="F108" i="7"/>
  <c r="E108" i="7"/>
  <c r="D108" i="7"/>
  <c r="C108" i="7"/>
  <c r="B108" i="7"/>
  <c r="G105" i="7"/>
  <c r="F105" i="7"/>
  <c r="E105" i="7"/>
  <c r="D105" i="7"/>
  <c r="C105" i="7"/>
  <c r="B105" i="7"/>
  <c r="G103" i="7"/>
  <c r="F103" i="7"/>
  <c r="E103" i="7"/>
  <c r="D103" i="7"/>
  <c r="C103" i="7"/>
  <c r="B103" i="7"/>
  <c r="G102" i="7"/>
  <c r="F102" i="7"/>
  <c r="E102" i="7"/>
  <c r="D102" i="7"/>
  <c r="C102" i="7"/>
  <c r="B102" i="7"/>
  <c r="G96" i="7"/>
  <c r="F96" i="7"/>
  <c r="E96" i="7"/>
  <c r="D96" i="7"/>
  <c r="C96" i="7"/>
  <c r="B96" i="7"/>
  <c r="G95" i="7"/>
  <c r="F95" i="7"/>
  <c r="E95" i="7"/>
  <c r="D95" i="7"/>
  <c r="C95" i="7"/>
  <c r="B95" i="7"/>
  <c r="G94" i="7"/>
  <c r="F94" i="7"/>
  <c r="E94" i="7"/>
  <c r="D94" i="7"/>
  <c r="C94" i="7"/>
  <c r="B94" i="7"/>
  <c r="G87" i="7"/>
  <c r="F87" i="7"/>
  <c r="E87" i="7"/>
  <c r="D87" i="7"/>
  <c r="C87" i="7"/>
  <c r="B87" i="7"/>
  <c r="G86" i="7"/>
  <c r="F86" i="7"/>
  <c r="E86" i="7"/>
  <c r="D86" i="7"/>
  <c r="C86" i="7"/>
  <c r="B86" i="7"/>
  <c r="G81" i="7"/>
  <c r="F81" i="7"/>
  <c r="E81" i="7"/>
  <c r="D81" i="7"/>
  <c r="C81" i="7"/>
  <c r="B81" i="7"/>
  <c r="G80" i="7"/>
  <c r="F80" i="7"/>
  <c r="E80" i="7"/>
  <c r="D80" i="7"/>
  <c r="C80" i="7"/>
  <c r="B80" i="7"/>
  <c r="G79" i="7"/>
  <c r="F79" i="7"/>
  <c r="E79" i="7"/>
  <c r="D79" i="7"/>
  <c r="C79" i="7"/>
  <c r="B79" i="7"/>
  <c r="G78" i="7"/>
  <c r="F78" i="7"/>
  <c r="E78" i="7"/>
  <c r="D78" i="7"/>
  <c r="C78" i="7"/>
  <c r="B78" i="7"/>
  <c r="G77" i="7"/>
  <c r="F77" i="7"/>
  <c r="E77" i="7"/>
  <c r="D77" i="7"/>
  <c r="C77" i="7"/>
  <c r="B77" i="7"/>
  <c r="G76" i="7"/>
  <c r="F76" i="7"/>
  <c r="E76" i="7"/>
  <c r="D76" i="7"/>
  <c r="C76" i="7"/>
  <c r="B76" i="7"/>
  <c r="G73" i="7"/>
  <c r="F73" i="7"/>
  <c r="E73" i="7"/>
  <c r="D73" i="7"/>
  <c r="C73" i="7"/>
  <c r="B73" i="7"/>
  <c r="G72" i="7"/>
  <c r="F72" i="7"/>
  <c r="E72" i="7"/>
  <c r="D72" i="7"/>
  <c r="C72" i="7"/>
  <c r="B72" i="7"/>
  <c r="G71" i="7"/>
  <c r="F71" i="7"/>
  <c r="E71" i="7"/>
  <c r="D71" i="7"/>
  <c r="C71" i="7"/>
  <c r="B71" i="7"/>
  <c r="G70" i="7"/>
  <c r="F70" i="7"/>
  <c r="E70" i="7"/>
  <c r="D70" i="7"/>
  <c r="C70" i="7"/>
  <c r="B70" i="7"/>
  <c r="G69" i="7"/>
  <c r="F69" i="7"/>
  <c r="E69" i="7"/>
  <c r="D69" i="7"/>
  <c r="C69" i="7"/>
  <c r="B69" i="7"/>
  <c r="G68" i="7"/>
  <c r="F68" i="7"/>
  <c r="E68" i="7"/>
  <c r="D68" i="7"/>
  <c r="C68" i="7"/>
  <c r="B68" i="7"/>
  <c r="G56" i="7"/>
  <c r="F56" i="7"/>
  <c r="E56" i="7"/>
  <c r="D56" i="7"/>
  <c r="C56" i="7"/>
  <c r="B56" i="7"/>
  <c r="B54" i="7"/>
  <c r="B52" i="7"/>
  <c r="B50" i="7"/>
  <c r="B49" i="7"/>
  <c r="B46" i="7"/>
  <c r="B45" i="7"/>
  <c r="G42" i="7"/>
  <c r="F42" i="7"/>
  <c r="E42" i="7"/>
  <c r="D42" i="7"/>
  <c r="C42" i="7"/>
  <c r="B42" i="7"/>
  <c r="G41" i="7"/>
  <c r="F41" i="7"/>
  <c r="E41" i="7"/>
  <c r="D41" i="7"/>
  <c r="C41" i="7"/>
  <c r="B41" i="7"/>
  <c r="G40" i="7"/>
  <c r="F40" i="7"/>
  <c r="E40" i="7"/>
  <c r="D40" i="7"/>
  <c r="C40" i="7"/>
  <c r="B40" i="7"/>
  <c r="G39" i="7"/>
  <c r="F39" i="7"/>
  <c r="E39" i="7"/>
  <c r="D39" i="7"/>
  <c r="C39" i="7"/>
  <c r="B39" i="7"/>
  <c r="G38" i="7"/>
  <c r="F38" i="7"/>
  <c r="E38" i="7"/>
  <c r="D38" i="7"/>
  <c r="C38" i="7"/>
  <c r="B38" i="7"/>
  <c r="G37" i="7"/>
  <c r="F37" i="7"/>
  <c r="E37" i="7"/>
  <c r="D37" i="7"/>
  <c r="C37" i="7"/>
  <c r="B37" i="7"/>
  <c r="B35" i="7"/>
  <c r="B34" i="7"/>
  <c r="B33" i="7"/>
  <c r="B32" i="7"/>
  <c r="B31" i="7"/>
  <c r="G30" i="7"/>
  <c r="F30" i="7"/>
  <c r="E30" i="7"/>
  <c r="D30" i="7"/>
  <c r="C30" i="7"/>
  <c r="B30" i="7"/>
  <c r="G28" i="7"/>
  <c r="F28" i="7"/>
  <c r="E28" i="7"/>
  <c r="D28" i="7"/>
  <c r="B28" i="7"/>
  <c r="G27" i="7"/>
  <c r="F27" i="7"/>
  <c r="E27" i="7"/>
  <c r="D27" i="7"/>
  <c r="B27" i="7"/>
  <c r="G26" i="7"/>
  <c r="F26" i="7"/>
  <c r="E26" i="7"/>
  <c r="D26" i="7"/>
  <c r="C26" i="7"/>
  <c r="B26" i="7"/>
  <c r="B24" i="7"/>
  <c r="B23" i="7"/>
  <c r="B22" i="7"/>
  <c r="B21" i="7"/>
  <c r="B20" i="7"/>
  <c r="G19" i="7"/>
  <c r="F19" i="7"/>
  <c r="E19" i="7"/>
  <c r="D19" i="7"/>
  <c r="C19" i="7"/>
  <c r="B19" i="7"/>
  <c r="G17" i="7"/>
  <c r="B17" i="7"/>
  <c r="G16" i="7"/>
  <c r="B16" i="7"/>
  <c r="G15" i="7"/>
  <c r="B15" i="7"/>
  <c r="G14" i="7"/>
  <c r="B14" i="7"/>
  <c r="G13" i="7"/>
  <c r="B13" i="7"/>
  <c r="G12" i="7"/>
  <c r="E12" i="7"/>
  <c r="D12" i="7"/>
  <c r="C12" i="7"/>
  <c r="B12" i="7"/>
  <c r="G10" i="7"/>
  <c r="F10" i="7"/>
  <c r="E10" i="7"/>
  <c r="D10" i="7"/>
  <c r="C10" i="7"/>
  <c r="B10" i="7"/>
  <c r="G9" i="7"/>
  <c r="F9" i="7"/>
  <c r="E9" i="7"/>
  <c r="D9" i="7"/>
  <c r="C9" i="7"/>
  <c r="B9" i="7"/>
  <c r="G8" i="7"/>
  <c r="F8" i="7"/>
  <c r="E8" i="7"/>
  <c r="D8" i="7"/>
  <c r="C8" i="7"/>
  <c r="B8" i="7"/>
  <c r="G7" i="7"/>
  <c r="F7" i="7"/>
  <c r="E7" i="7"/>
  <c r="D7" i="7"/>
  <c r="C7" i="7"/>
  <c r="B7" i="7"/>
  <c r="G6" i="7"/>
  <c r="F6" i="7"/>
  <c r="E6" i="7"/>
  <c r="D6" i="7"/>
  <c r="C6" i="7"/>
  <c r="B6" i="7"/>
  <c r="G5" i="7"/>
  <c r="F5" i="7"/>
  <c r="E5" i="7"/>
  <c r="D5" i="7"/>
  <c r="C5" i="7"/>
  <c r="B5" i="7"/>
</calcChain>
</file>

<file path=xl/sharedStrings.xml><?xml version="1.0" encoding="utf-8"?>
<sst xmlns="http://schemas.openxmlformats.org/spreadsheetml/2006/main" count="181" uniqueCount="63">
  <si>
    <t>Salam</t>
  </si>
  <si>
    <t>Reported data on collateral</t>
  </si>
  <si>
    <t>Provisions held</t>
  </si>
  <si>
    <t>Regulatory capital</t>
  </si>
  <si>
    <t>Risk-weighted assets (RWA)</t>
  </si>
  <si>
    <t>Capital adequacy ratio (CAR) pre-shock</t>
  </si>
  <si>
    <t>IIFS 1</t>
  </si>
  <si>
    <t>IIFS 2</t>
  </si>
  <si>
    <t>IIFS 3</t>
  </si>
  <si>
    <t>IIFS 4</t>
  </si>
  <si>
    <t>IIFS 5</t>
  </si>
  <si>
    <t>Performing Financing</t>
  </si>
  <si>
    <t>Non performing financing (NPFs)</t>
  </si>
  <si>
    <t>Table 1. Asset Quality</t>
  </si>
  <si>
    <t>Provisioning of the additional NPF (%)</t>
  </si>
  <si>
    <t>Additional NPFs following shock</t>
  </si>
  <si>
    <t>Modelled increase in NPFs (%)</t>
  </si>
  <si>
    <t>Additional provisions following shock</t>
  </si>
  <si>
    <t>Regulatory capital post-shock</t>
  </si>
  <si>
    <t>RWA post-shock</t>
  </si>
  <si>
    <t>Capital adequacy post-shock</t>
  </si>
  <si>
    <t>Memo items:</t>
  </si>
  <si>
    <t>Post-shock NPFs</t>
  </si>
  <si>
    <t>Table 2. Asset Quality by Sector</t>
  </si>
  <si>
    <t>Manufacturing</t>
  </si>
  <si>
    <t>Other</t>
  </si>
  <si>
    <t>Financial</t>
  </si>
  <si>
    <t>Infrastructure</t>
  </si>
  <si>
    <t>IFSI (Islamic banking)</t>
  </si>
  <si>
    <t>Regulatory Alpha Factor</t>
  </si>
  <si>
    <t>Section 3.4.1 Credit Risks for IIFS</t>
  </si>
  <si>
    <t>Equity Position in Banking Book</t>
  </si>
  <si>
    <t>Provisions held against operating losses</t>
  </si>
  <si>
    <t>Sukuk Held-to-Maturity in Banking Book</t>
  </si>
  <si>
    <t>Provisions held against non-payment of returns</t>
  </si>
  <si>
    <t>Financing Book</t>
  </si>
  <si>
    <t>Banking Book</t>
  </si>
  <si>
    <t>Modelled/Estimated Provisioning of Book Value (%)</t>
  </si>
  <si>
    <t>Impact on capital (%)</t>
  </si>
  <si>
    <t>Impact on RWA (%) - Equity Position</t>
  </si>
  <si>
    <t>Impact on RWA (%) - All Others</t>
  </si>
  <si>
    <r>
      <t xml:space="preserve">Credit Shock 3 - </t>
    </r>
    <r>
      <rPr>
        <b/>
        <i/>
        <sz val="12"/>
        <color rgb="FFFF0000"/>
        <rFont val="Arial"/>
        <family val="2"/>
      </rPr>
      <t>IFSI assets are funded by both UPSIA and IIFS - Credit Shock 1 Scenario. The local RSA recognises an alpha factor of 0.5.</t>
    </r>
  </si>
  <si>
    <t>Assuming the total financings portfolio in Table 1 had been funded by UPSIA</t>
  </si>
  <si>
    <t>Total Financings (Net)</t>
  </si>
  <si>
    <t>NPF / Total Financing</t>
  </si>
  <si>
    <t>Impact on RWA (%) - Home Financing</t>
  </si>
  <si>
    <t>Home Financing</t>
  </si>
  <si>
    <t>Murābahah (collateralised)</t>
  </si>
  <si>
    <t>Commodity Murābahah (unsecured)</t>
  </si>
  <si>
    <t xml:space="preserve">Ijārah Muntahia Bittamleek </t>
  </si>
  <si>
    <t>Operating Ijārah</t>
  </si>
  <si>
    <t>Muḍārabah / Mushārakah Investments</t>
  </si>
  <si>
    <t>Sukūk Held-to-Maturity in Banking Book</t>
  </si>
  <si>
    <r>
      <t xml:space="preserve">Impact on RWA (%) - </t>
    </r>
    <r>
      <rPr>
        <b/>
        <i/>
        <sz val="12"/>
        <rFont val="Arial"/>
        <family val="2"/>
      </rPr>
      <t>Sukūk</t>
    </r>
    <r>
      <rPr>
        <b/>
        <sz val="12"/>
        <rFont val="Arial"/>
        <family val="2"/>
      </rPr>
      <t xml:space="preserve"> (unrated)</t>
    </r>
  </si>
  <si>
    <t>CREDIT RISK</t>
  </si>
  <si>
    <r>
      <t xml:space="preserve">Credit Shock 2 - </t>
    </r>
    <r>
      <rPr>
        <b/>
        <i/>
        <sz val="12"/>
        <color rgb="FFFF0000"/>
        <rFont val="Arial"/>
        <family val="2"/>
      </rPr>
      <t>Recession has led to a massive sell-off in the domestic housing market as foreign investors initiate quick-fire house sales causing a 40% reduction in the local house price index that increased NPF by sector according the following table:</t>
    </r>
  </si>
  <si>
    <t>Impact on RWA (%)</t>
  </si>
  <si>
    <r>
      <t xml:space="preserve">Credit Shock 1 - </t>
    </r>
    <r>
      <rPr>
        <b/>
        <i/>
        <sz val="12"/>
        <color rgb="FFFF0000"/>
        <rFont val="Arial"/>
        <family val="2"/>
      </rPr>
      <t xml:space="preserve">Recession has led to an increase in NPF and a reduction in the anticipated returns on equity exposures (Mushārakah /Murābahah investments) and held-to-maturity (HTM) Sukūk in the banking book by the following: </t>
    </r>
  </si>
  <si>
    <t>Fixed-Rate Ijārah Sukūk</t>
  </si>
  <si>
    <t>Modelled increase in NPFs by sector (%)</t>
  </si>
  <si>
    <t>Total financings (Gross)</t>
  </si>
  <si>
    <t>Non-performing financing (NPFs)</t>
  </si>
  <si>
    <t>NPF / Total 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</si>
</sst>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1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Border="1" applyAlignment="1" applyProtection="1">
      <alignment horizontal="left" wrapText="1" indent="2"/>
      <protection locked="0"/>
    </xf>
    <xf numFmtId="3" fontId="3" fillId="0" borderId="0" xfId="0" applyNumberFormat="1" applyFont="1" applyBorder="1" applyAlignment="1" applyProtection="1">
      <alignment horizontal="left" vertical="center" wrapText="1" inden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3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left"/>
    </xf>
    <xf numFmtId="164" fontId="3" fillId="3" borderId="7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>
      <alignment wrapText="1"/>
    </xf>
    <xf numFmtId="9" fontId="4" fillId="2" borderId="10" xfId="0" applyNumberFormat="1" applyFont="1" applyFill="1" applyBorder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Border="1" applyAlignment="1" applyProtection="1">
      <alignment horizontal="left" wrapText="1" indent="2"/>
      <protection locked="0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4" borderId="0" xfId="0" applyFont="1" applyFill="1"/>
    <xf numFmtId="164" fontId="3" fillId="5" borderId="0" xfId="0" applyNumberFormat="1" applyFont="1" applyFill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164" fontId="3" fillId="5" borderId="7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0" fontId="6" fillId="0" borderId="0" xfId="0" applyFont="1"/>
    <xf numFmtId="9" fontId="4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2" fillId="2" borderId="0" xfId="0" applyNumberFormat="1" applyFont="1" applyFill="1" applyAlignment="1">
      <alignment wrapText="1"/>
    </xf>
    <xf numFmtId="0" fontId="0" fillId="2" borderId="4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tabSelected="1" view="pageLayout" zoomScale="90" zoomScaleNormal="100" zoomScalePageLayoutView="90" workbookViewId="0"/>
  </sheetViews>
  <sheetFormatPr defaultRowHeight="15" x14ac:dyDescent="0.25"/>
  <cols>
    <col min="1" max="1" width="53.5703125" customWidth="1"/>
    <col min="2" max="2" width="24.85546875" style="9" bestFit="1" customWidth="1"/>
    <col min="3" max="3" width="15.140625" style="23" bestFit="1" customWidth="1"/>
    <col min="4" max="7" width="14.5703125" style="9" customWidth="1"/>
    <col min="8" max="10" width="13.140625" customWidth="1"/>
  </cols>
  <sheetData>
    <row r="1" spans="1:9" ht="18" x14ac:dyDescent="0.25">
      <c r="A1" s="63" t="s">
        <v>54</v>
      </c>
    </row>
    <row r="2" spans="1:9" ht="15.75" x14ac:dyDescent="0.25">
      <c r="A2" s="2" t="s">
        <v>30</v>
      </c>
      <c r="C2" s="52"/>
    </row>
    <row r="3" spans="1:9" ht="15.75" x14ac:dyDescent="0.25">
      <c r="A3" s="3"/>
      <c r="B3" s="38" t="s">
        <v>28</v>
      </c>
      <c r="C3" s="39" t="s">
        <v>6</v>
      </c>
      <c r="D3" s="40" t="s">
        <v>7</v>
      </c>
      <c r="E3" s="40" t="s">
        <v>8</v>
      </c>
      <c r="F3" s="40" t="s">
        <v>9</v>
      </c>
      <c r="G3" s="40" t="s">
        <v>10</v>
      </c>
    </row>
    <row r="4" spans="1:9" ht="15.75" x14ac:dyDescent="0.25">
      <c r="A4" s="4" t="s">
        <v>13</v>
      </c>
      <c r="B4" s="8"/>
      <c r="C4" s="17"/>
      <c r="D4" s="8"/>
      <c r="E4" s="8"/>
    </row>
    <row r="5" spans="1:9" ht="15.75" x14ac:dyDescent="0.25">
      <c r="A5" s="5" t="s">
        <v>43</v>
      </c>
      <c r="B5" s="11">
        <f t="shared" ref="B5:B10" si="0">(B12+B19)-B30</f>
        <v>169237.75</v>
      </c>
      <c r="C5" s="18">
        <f>C12+C19-C30</f>
        <v>53138</v>
      </c>
      <c r="D5" s="11">
        <f>D12+D19-D30</f>
        <v>26276</v>
      </c>
      <c r="E5" s="11">
        <f>E12+E19-E30</f>
        <v>22882</v>
      </c>
      <c r="F5" s="11">
        <f>F12+F19-F30</f>
        <v>32685</v>
      </c>
      <c r="G5" s="11">
        <f>G12+G19-G30</f>
        <v>33912.75</v>
      </c>
    </row>
    <row r="6" spans="1:9" ht="15.75" x14ac:dyDescent="0.25">
      <c r="A6" s="6" t="s">
        <v>47</v>
      </c>
      <c r="B6" s="12">
        <f>(B13+B20)-B31</f>
        <v>72937</v>
      </c>
      <c r="C6" s="20">
        <f>C13+C20-C31</f>
        <v>24150</v>
      </c>
      <c r="D6" s="12">
        <f t="shared" ref="D6:G10" si="1">D13+D20-D31</f>
        <v>11296</v>
      </c>
      <c r="E6" s="12">
        <f t="shared" si="1"/>
        <v>9454</v>
      </c>
      <c r="F6" s="12">
        <f t="shared" si="1"/>
        <v>13545</v>
      </c>
      <c r="G6" s="12">
        <f>G13+G20-G31</f>
        <v>14492</v>
      </c>
    </row>
    <row r="7" spans="1:9" ht="15.75" x14ac:dyDescent="0.25">
      <c r="A7" s="6" t="s">
        <v>48</v>
      </c>
      <c r="B7" s="12">
        <f t="shared" si="0"/>
        <v>29423.75</v>
      </c>
      <c r="C7" s="20">
        <f>C14+C21-C32</f>
        <v>8686</v>
      </c>
      <c r="D7" s="12">
        <f t="shared" si="1"/>
        <v>4667</v>
      </c>
      <c r="E7" s="12">
        <f t="shared" si="1"/>
        <v>3995</v>
      </c>
      <c r="F7" s="12">
        <f t="shared" si="1"/>
        <v>6136</v>
      </c>
      <c r="G7" s="12">
        <f>G14+G21-G32</f>
        <v>5939.75</v>
      </c>
    </row>
    <row r="8" spans="1:9" ht="15.75" x14ac:dyDescent="0.25">
      <c r="A8" s="6" t="s">
        <v>0</v>
      </c>
      <c r="B8" s="12">
        <f t="shared" si="0"/>
        <v>3531.25</v>
      </c>
      <c r="C8" s="20">
        <f>C15+C22-C33</f>
        <v>1261</v>
      </c>
      <c r="D8" s="12">
        <f t="shared" si="1"/>
        <v>513</v>
      </c>
      <c r="E8" s="12">
        <f t="shared" si="1"/>
        <v>463</v>
      </c>
      <c r="F8" s="12">
        <f t="shared" si="1"/>
        <v>585</v>
      </c>
      <c r="G8" s="12">
        <f t="shared" si="1"/>
        <v>709.25</v>
      </c>
    </row>
    <row r="9" spans="1:9" ht="15.75" x14ac:dyDescent="0.25">
      <c r="A9" s="6" t="s">
        <v>49</v>
      </c>
      <c r="B9" s="12">
        <f>(B16+B23)-B34</f>
        <v>44160.5</v>
      </c>
      <c r="C9" s="20">
        <f>C16+C23-C34</f>
        <v>13339</v>
      </c>
      <c r="D9" s="12">
        <f t="shared" si="1"/>
        <v>6763</v>
      </c>
      <c r="E9" s="12">
        <f t="shared" si="1"/>
        <v>6142</v>
      </c>
      <c r="F9" s="12">
        <f t="shared" si="1"/>
        <v>9064</v>
      </c>
      <c r="G9" s="12">
        <f t="shared" si="1"/>
        <v>8852.5</v>
      </c>
      <c r="I9" s="1"/>
    </row>
    <row r="10" spans="1:9" ht="15.75" x14ac:dyDescent="0.25">
      <c r="A10" s="6" t="s">
        <v>50</v>
      </c>
      <c r="B10" s="12">
        <f t="shared" si="0"/>
        <v>19185.25</v>
      </c>
      <c r="C10" s="20">
        <f>C17+C24-C35</f>
        <v>5702</v>
      </c>
      <c r="D10" s="12">
        <f t="shared" si="1"/>
        <v>3037</v>
      </c>
      <c r="E10" s="12">
        <f t="shared" si="1"/>
        <v>2828</v>
      </c>
      <c r="F10" s="12">
        <f t="shared" si="1"/>
        <v>3699</v>
      </c>
      <c r="G10" s="12">
        <f t="shared" si="1"/>
        <v>3919.25</v>
      </c>
    </row>
    <row r="11" spans="1:9" ht="15.75" x14ac:dyDescent="0.25">
      <c r="A11" s="5"/>
      <c r="B11" s="10"/>
      <c r="C11" s="19"/>
      <c r="D11" s="10"/>
      <c r="E11" s="10"/>
      <c r="F11" s="10"/>
      <c r="G11" s="10"/>
    </row>
    <row r="12" spans="1:9" ht="15.75" x14ac:dyDescent="0.25">
      <c r="A12" s="7" t="s">
        <v>11</v>
      </c>
      <c r="B12" s="11">
        <f>SUM(B13:B17)</f>
        <v>162483.75</v>
      </c>
      <c r="C12" s="18">
        <f>SUM(C13:C17)</f>
        <v>50995</v>
      </c>
      <c r="D12" s="11">
        <f>SUM(D13:D17)</f>
        <v>25170</v>
      </c>
      <c r="E12" s="11">
        <f>SUM(E13:E17)</f>
        <v>22023</v>
      </c>
      <c r="F12" s="11">
        <v>31455</v>
      </c>
      <c r="G12" s="11">
        <f>SUM(G13:G17)</f>
        <v>32496.75</v>
      </c>
    </row>
    <row r="13" spans="1:9" ht="15.75" x14ac:dyDescent="0.25">
      <c r="A13" s="6" t="s">
        <v>47</v>
      </c>
      <c r="B13" s="12">
        <f>SUM(C13:G13)</f>
        <v>70525</v>
      </c>
      <c r="C13" s="20">
        <v>23459</v>
      </c>
      <c r="D13" s="12">
        <v>10875</v>
      </c>
      <c r="E13" s="12">
        <v>9102</v>
      </c>
      <c r="F13" s="12">
        <v>12984</v>
      </c>
      <c r="G13" s="12">
        <f>AVERAGE(C13:F13)</f>
        <v>14105</v>
      </c>
    </row>
    <row r="14" spans="1:9" ht="15.75" x14ac:dyDescent="0.25">
      <c r="A14" s="6" t="s">
        <v>48</v>
      </c>
      <c r="B14" s="12">
        <f>SUM(C14:G14)</f>
        <v>28538.75</v>
      </c>
      <c r="C14" s="20">
        <v>8430</v>
      </c>
      <c r="D14" s="12">
        <v>4537</v>
      </c>
      <c r="E14" s="12">
        <v>3852</v>
      </c>
      <c r="F14" s="12">
        <v>6012</v>
      </c>
      <c r="G14" s="12">
        <f>AVERAGE(C14:F14)</f>
        <v>5707.75</v>
      </c>
    </row>
    <row r="15" spans="1:9" ht="15.75" x14ac:dyDescent="0.25">
      <c r="A15" s="6" t="s">
        <v>0</v>
      </c>
      <c r="B15" s="12">
        <f>SUM(C15:G15)</f>
        <v>3456.25</v>
      </c>
      <c r="C15" s="20">
        <v>1232</v>
      </c>
      <c r="D15" s="12">
        <v>498</v>
      </c>
      <c r="E15" s="12">
        <v>454</v>
      </c>
      <c r="F15" s="12">
        <v>581</v>
      </c>
      <c r="G15" s="12">
        <f>AVERAGE(C15:F15)</f>
        <v>691.25</v>
      </c>
    </row>
    <row r="16" spans="1:9" ht="15.75" x14ac:dyDescent="0.25">
      <c r="A16" s="6" t="s">
        <v>49</v>
      </c>
      <c r="B16" s="12">
        <f>SUM(C16:G16)</f>
        <v>41812.5</v>
      </c>
      <c r="C16" s="20">
        <v>12435</v>
      </c>
      <c r="D16" s="12">
        <v>6420</v>
      </c>
      <c r="E16" s="12">
        <v>5872</v>
      </c>
      <c r="F16" s="12">
        <v>8723</v>
      </c>
      <c r="G16" s="12">
        <f>AVERAGE(C16:F16)</f>
        <v>8362.5</v>
      </c>
    </row>
    <row r="17" spans="1:7" ht="15.75" x14ac:dyDescent="0.25">
      <c r="A17" s="6" t="s">
        <v>50</v>
      </c>
      <c r="B17" s="12">
        <f>SUM(C17:G17)</f>
        <v>18151.25</v>
      </c>
      <c r="C17" s="20">
        <v>5439</v>
      </c>
      <c r="D17" s="12">
        <v>2840</v>
      </c>
      <c r="E17" s="12">
        <v>2743</v>
      </c>
      <c r="F17" s="12">
        <v>3499</v>
      </c>
      <c r="G17" s="12">
        <f>AVERAGE(C17:F17)</f>
        <v>3630.25</v>
      </c>
    </row>
    <row r="18" spans="1:7" ht="15.75" x14ac:dyDescent="0.25">
      <c r="A18" s="6"/>
      <c r="B18" s="10"/>
      <c r="C18" s="19"/>
      <c r="D18" s="10"/>
      <c r="E18" s="10"/>
      <c r="F18" s="10"/>
      <c r="G18" s="10"/>
    </row>
    <row r="19" spans="1:7" ht="15.75" x14ac:dyDescent="0.25">
      <c r="A19" s="7" t="s">
        <v>12</v>
      </c>
      <c r="B19" s="11">
        <f t="shared" ref="B19:G19" si="2">SUM(B20:B24)</f>
        <v>9805</v>
      </c>
      <c r="C19" s="18">
        <f t="shared" si="2"/>
        <v>3132</v>
      </c>
      <c r="D19" s="11">
        <f t="shared" si="2"/>
        <v>1584</v>
      </c>
      <c r="E19" s="11">
        <f t="shared" si="2"/>
        <v>1251</v>
      </c>
      <c r="F19" s="11">
        <f t="shared" si="2"/>
        <v>1796</v>
      </c>
      <c r="G19" s="11">
        <f t="shared" si="2"/>
        <v>2042</v>
      </c>
    </row>
    <row r="20" spans="1:7" ht="15.75" x14ac:dyDescent="0.25">
      <c r="A20" s="6" t="s">
        <v>47</v>
      </c>
      <c r="B20" s="12">
        <f t="shared" ref="B20:B35" si="3">SUM(C20:G20)</f>
        <v>4030</v>
      </c>
      <c r="C20" s="20">
        <v>1225</v>
      </c>
      <c r="D20" s="12">
        <v>654</v>
      </c>
      <c r="E20" s="12">
        <v>557</v>
      </c>
      <c r="F20" s="12">
        <v>862</v>
      </c>
      <c r="G20" s="12">
        <v>732</v>
      </c>
    </row>
    <row r="21" spans="1:7" ht="15.75" x14ac:dyDescent="0.25">
      <c r="A21" s="6" t="s">
        <v>48</v>
      </c>
      <c r="B21" s="12">
        <f t="shared" si="3"/>
        <v>1545</v>
      </c>
      <c r="C21" s="20">
        <v>469</v>
      </c>
      <c r="D21" s="12">
        <v>243</v>
      </c>
      <c r="E21" s="12">
        <v>245</v>
      </c>
      <c r="F21" s="12">
        <v>247</v>
      </c>
      <c r="G21" s="12">
        <v>341</v>
      </c>
    </row>
    <row r="22" spans="1:7" ht="15.75" x14ac:dyDescent="0.25">
      <c r="A22" s="6" t="s">
        <v>0</v>
      </c>
      <c r="B22" s="12">
        <f t="shared" si="3"/>
        <v>102</v>
      </c>
      <c r="C22" s="20">
        <v>36</v>
      </c>
      <c r="D22" s="12">
        <v>21</v>
      </c>
      <c r="E22" s="12">
        <v>12</v>
      </c>
      <c r="F22" s="12">
        <v>9</v>
      </c>
      <c r="G22" s="12">
        <v>24</v>
      </c>
    </row>
    <row r="23" spans="1:7" ht="15.75" x14ac:dyDescent="0.25">
      <c r="A23" s="6" t="s">
        <v>49</v>
      </c>
      <c r="B23" s="12">
        <f t="shared" si="3"/>
        <v>2851</v>
      </c>
      <c r="C23" s="20">
        <v>1057</v>
      </c>
      <c r="D23" s="12">
        <v>435</v>
      </c>
      <c r="E23" s="12">
        <v>324</v>
      </c>
      <c r="F23" s="12">
        <v>433</v>
      </c>
      <c r="G23" s="12">
        <v>602</v>
      </c>
    </row>
    <row r="24" spans="1:7" ht="15.75" x14ac:dyDescent="0.25">
      <c r="A24" s="6" t="s">
        <v>50</v>
      </c>
      <c r="B24" s="12">
        <f t="shared" si="3"/>
        <v>1277</v>
      </c>
      <c r="C24" s="20">
        <v>345</v>
      </c>
      <c r="D24" s="12">
        <v>231</v>
      </c>
      <c r="E24" s="12">
        <v>113</v>
      </c>
      <c r="F24" s="12">
        <v>245</v>
      </c>
      <c r="G24" s="12">
        <v>343</v>
      </c>
    </row>
    <row r="25" spans="1:7" ht="15.75" x14ac:dyDescent="0.25">
      <c r="A25" s="6"/>
      <c r="B25" s="10"/>
      <c r="C25" s="19"/>
      <c r="D25" s="10"/>
      <c r="E25" s="10"/>
      <c r="F25" s="10"/>
      <c r="G25" s="10"/>
    </row>
    <row r="26" spans="1:7" ht="15.75" x14ac:dyDescent="0.25">
      <c r="A26" s="7" t="s">
        <v>1</v>
      </c>
      <c r="B26" s="11">
        <f t="shared" ref="B26:G26" si="4">SUM(B27:B28)</f>
        <v>81318.75</v>
      </c>
      <c r="C26" s="18">
        <f t="shared" si="4"/>
        <v>26022</v>
      </c>
      <c r="D26" s="11">
        <f t="shared" si="4"/>
        <v>13011</v>
      </c>
      <c r="E26" s="11">
        <f t="shared" si="4"/>
        <v>10842.5</v>
      </c>
      <c r="F26" s="11">
        <f t="shared" si="4"/>
        <v>15179.5</v>
      </c>
      <c r="G26" s="11">
        <f t="shared" si="4"/>
        <v>16263.75</v>
      </c>
    </row>
    <row r="27" spans="1:7" ht="15.75" x14ac:dyDescent="0.25">
      <c r="A27" s="6" t="s">
        <v>47</v>
      </c>
      <c r="B27" s="12">
        <f t="shared" si="3"/>
        <v>54821.875</v>
      </c>
      <c r="C27" s="20">
        <v>17543</v>
      </c>
      <c r="D27" s="12">
        <f>C27/2</f>
        <v>8771.5</v>
      </c>
      <c r="E27" s="12">
        <f>D27/1.2</f>
        <v>7309.5833333333339</v>
      </c>
      <c r="F27" s="12">
        <f>E27*1.4</f>
        <v>10233.416666666666</v>
      </c>
      <c r="G27" s="12">
        <f>AVERAGE(C27:F27)</f>
        <v>10964.375</v>
      </c>
    </row>
    <row r="28" spans="1:7" ht="15.75" x14ac:dyDescent="0.25">
      <c r="A28" s="6" t="s">
        <v>49</v>
      </c>
      <c r="B28" s="12">
        <f t="shared" si="3"/>
        <v>26496.875</v>
      </c>
      <c r="C28" s="20">
        <v>8479</v>
      </c>
      <c r="D28" s="12">
        <f>C28/2</f>
        <v>4239.5</v>
      </c>
      <c r="E28" s="12">
        <f>D28/1.2</f>
        <v>3532.916666666667</v>
      </c>
      <c r="F28" s="12">
        <f>E28*1.4</f>
        <v>4946.083333333333</v>
      </c>
      <c r="G28" s="12">
        <f>AVERAGE(C28:F28)</f>
        <v>5299.375</v>
      </c>
    </row>
    <row r="29" spans="1:7" ht="15.75" x14ac:dyDescent="0.25">
      <c r="A29" s="6"/>
      <c r="B29" s="10"/>
      <c r="C29" s="19"/>
      <c r="D29" s="10"/>
      <c r="E29" s="10"/>
      <c r="F29" s="10"/>
      <c r="G29" s="10"/>
    </row>
    <row r="30" spans="1:7" ht="15.75" x14ac:dyDescent="0.25">
      <c r="A30" s="7" t="s">
        <v>2</v>
      </c>
      <c r="B30" s="11">
        <f t="shared" ref="B30:G30" si="5">SUM(B31:B35)</f>
        <v>3051</v>
      </c>
      <c r="C30" s="18">
        <f t="shared" si="5"/>
        <v>989</v>
      </c>
      <c r="D30" s="11">
        <f t="shared" si="5"/>
        <v>478</v>
      </c>
      <c r="E30" s="11">
        <f t="shared" si="5"/>
        <v>392</v>
      </c>
      <c r="F30" s="11">
        <f t="shared" si="5"/>
        <v>566</v>
      </c>
      <c r="G30" s="11">
        <f t="shared" si="5"/>
        <v>626</v>
      </c>
    </row>
    <row r="31" spans="1:7" ht="15.75" x14ac:dyDescent="0.25">
      <c r="A31" s="6" t="s">
        <v>47</v>
      </c>
      <c r="B31" s="12">
        <f t="shared" si="3"/>
        <v>1618</v>
      </c>
      <c r="C31" s="20">
        <v>534</v>
      </c>
      <c r="D31" s="12">
        <v>233</v>
      </c>
      <c r="E31" s="12">
        <v>205</v>
      </c>
      <c r="F31" s="12">
        <v>301</v>
      </c>
      <c r="G31" s="12">
        <v>345</v>
      </c>
    </row>
    <row r="32" spans="1:7" ht="15.75" x14ac:dyDescent="0.25">
      <c r="A32" s="6" t="s">
        <v>48</v>
      </c>
      <c r="B32" s="12">
        <f t="shared" si="3"/>
        <v>660</v>
      </c>
      <c r="C32" s="20">
        <v>213</v>
      </c>
      <c r="D32" s="12">
        <v>113</v>
      </c>
      <c r="E32" s="12">
        <v>102</v>
      </c>
      <c r="F32" s="12">
        <v>123</v>
      </c>
      <c r="G32" s="12">
        <v>109</v>
      </c>
    </row>
    <row r="33" spans="1:13" ht="15.75" x14ac:dyDescent="0.25">
      <c r="A33" s="6" t="s">
        <v>0</v>
      </c>
      <c r="B33" s="12">
        <f t="shared" si="3"/>
        <v>27</v>
      </c>
      <c r="C33" s="20">
        <v>7</v>
      </c>
      <c r="D33" s="12">
        <v>6</v>
      </c>
      <c r="E33" s="12">
        <v>3</v>
      </c>
      <c r="F33" s="12">
        <v>5</v>
      </c>
      <c r="G33" s="12">
        <v>6</v>
      </c>
    </row>
    <row r="34" spans="1:13" ht="15.75" x14ac:dyDescent="0.25">
      <c r="A34" s="6" t="s">
        <v>49</v>
      </c>
      <c r="B34" s="12">
        <f t="shared" si="3"/>
        <v>503</v>
      </c>
      <c r="C34" s="20">
        <v>153</v>
      </c>
      <c r="D34" s="12">
        <v>92</v>
      </c>
      <c r="E34" s="12">
        <v>54</v>
      </c>
      <c r="F34" s="12">
        <v>92</v>
      </c>
      <c r="G34" s="12">
        <v>112</v>
      </c>
    </row>
    <row r="35" spans="1:13" ht="15.75" x14ac:dyDescent="0.25">
      <c r="A35" s="6" t="s">
        <v>50</v>
      </c>
      <c r="B35" s="12">
        <f t="shared" si="3"/>
        <v>243</v>
      </c>
      <c r="C35" s="20">
        <v>82</v>
      </c>
      <c r="D35" s="12">
        <v>34</v>
      </c>
      <c r="E35" s="12">
        <v>28</v>
      </c>
      <c r="F35" s="12">
        <v>45</v>
      </c>
      <c r="G35" s="12">
        <v>54</v>
      </c>
    </row>
    <row r="36" spans="1:13" ht="15.75" x14ac:dyDescent="0.25">
      <c r="A36" s="6"/>
      <c r="B36" s="10"/>
      <c r="C36" s="19"/>
      <c r="D36" s="10"/>
      <c r="E36" s="10"/>
      <c r="F36" s="10"/>
      <c r="G36" s="10"/>
    </row>
    <row r="37" spans="1:13" ht="15.75" x14ac:dyDescent="0.25">
      <c r="A37" s="15" t="s">
        <v>44</v>
      </c>
      <c r="B37" s="43">
        <f t="shared" ref="B37:G38" si="6">B19/B5</f>
        <v>5.7936246493468506E-2</v>
      </c>
      <c r="C37" s="44">
        <f t="shared" si="6"/>
        <v>5.8940870939817078E-2</v>
      </c>
      <c r="D37" s="43">
        <f t="shared" si="6"/>
        <v>6.0283148119957372E-2</v>
      </c>
      <c r="E37" s="43">
        <f t="shared" si="6"/>
        <v>5.4671794423564374E-2</v>
      </c>
      <c r="F37" s="43">
        <f t="shared" si="6"/>
        <v>5.494875325072663E-2</v>
      </c>
      <c r="G37" s="43">
        <f t="shared" si="6"/>
        <v>6.0213341589815041E-2</v>
      </c>
      <c r="H37" s="9"/>
    </row>
    <row r="38" spans="1:13" ht="15.75" x14ac:dyDescent="0.25">
      <c r="A38" s="6" t="s">
        <v>47</v>
      </c>
      <c r="B38" s="45">
        <f t="shared" si="6"/>
        <v>5.5253163689211238E-2</v>
      </c>
      <c r="C38" s="46">
        <f t="shared" si="6"/>
        <v>5.0724637681159424E-2</v>
      </c>
      <c r="D38" s="45">
        <f t="shared" si="6"/>
        <v>5.789660056657224E-2</v>
      </c>
      <c r="E38" s="45">
        <f t="shared" si="6"/>
        <v>5.8916860588110853E-2</v>
      </c>
      <c r="F38" s="45">
        <f t="shared" si="6"/>
        <v>6.3639719453672944E-2</v>
      </c>
      <c r="G38" s="45">
        <f t="shared" si="6"/>
        <v>5.0510626552580734E-2</v>
      </c>
      <c r="H38" s="9"/>
    </row>
    <row r="39" spans="1:13" ht="15.75" x14ac:dyDescent="0.25">
      <c r="A39" s="6" t="s">
        <v>48</v>
      </c>
      <c r="B39" s="45">
        <f t="shared" ref="B39:G39" si="7">B21/B7</f>
        <v>5.2508602744381662E-2</v>
      </c>
      <c r="C39" s="46">
        <f t="shared" si="7"/>
        <v>5.3994934377158646E-2</v>
      </c>
      <c r="D39" s="45">
        <f t="shared" si="7"/>
        <v>5.2067709449325046E-2</v>
      </c>
      <c r="E39" s="45">
        <f t="shared" si="7"/>
        <v>6.1326658322903627E-2</v>
      </c>
      <c r="F39" s="45">
        <f t="shared" si="7"/>
        <v>4.025423728813559E-2</v>
      </c>
      <c r="G39" s="45">
        <f t="shared" si="7"/>
        <v>5.7409823645776341E-2</v>
      </c>
      <c r="H39" s="9"/>
    </row>
    <row r="40" spans="1:13" ht="15.75" x14ac:dyDescent="0.25">
      <c r="A40" s="6" t="s">
        <v>0</v>
      </c>
      <c r="B40" s="45">
        <f t="shared" ref="B40:G40" si="8">B22/B8</f>
        <v>2.888495575221239E-2</v>
      </c>
      <c r="C40" s="46">
        <f t="shared" si="8"/>
        <v>2.8548770816812053E-2</v>
      </c>
      <c r="D40" s="45">
        <f t="shared" si="8"/>
        <v>4.0935672514619881E-2</v>
      </c>
      <c r="E40" s="45">
        <f t="shared" si="8"/>
        <v>2.591792656587473E-2</v>
      </c>
      <c r="F40" s="45">
        <f t="shared" si="8"/>
        <v>1.5384615384615385E-2</v>
      </c>
      <c r="G40" s="45">
        <f t="shared" si="8"/>
        <v>3.38385618611209E-2</v>
      </c>
      <c r="H40" s="9"/>
    </row>
    <row r="41" spans="1:13" ht="15.75" x14ac:dyDescent="0.25">
      <c r="A41" s="6" t="s">
        <v>49</v>
      </c>
      <c r="B41" s="45">
        <f t="shared" ref="B41:G41" si="9">B23/B9</f>
        <v>6.4559957428018247E-2</v>
      </c>
      <c r="C41" s="46">
        <f t="shared" si="9"/>
        <v>7.9241322437963863E-2</v>
      </c>
      <c r="D41" s="45">
        <f t="shared" si="9"/>
        <v>6.4320567795357095E-2</v>
      </c>
      <c r="E41" s="45">
        <f t="shared" si="9"/>
        <v>5.2751546727450339E-2</v>
      </c>
      <c r="F41" s="45">
        <f t="shared" si="9"/>
        <v>4.7771403353927627E-2</v>
      </c>
      <c r="G41" s="45">
        <f t="shared" si="9"/>
        <v>6.8003388873199663E-2</v>
      </c>
      <c r="H41" s="9"/>
    </row>
    <row r="42" spans="1:13" ht="15.75" x14ac:dyDescent="0.25">
      <c r="A42" s="6" t="s">
        <v>50</v>
      </c>
      <c r="B42" s="45">
        <f t="shared" ref="B42:G42" si="10">B24/B10</f>
        <v>6.656155119167069E-2</v>
      </c>
      <c r="C42" s="46">
        <f t="shared" si="10"/>
        <v>6.0505085934759735E-2</v>
      </c>
      <c r="D42" s="45">
        <f t="shared" si="10"/>
        <v>7.6061903193941391E-2</v>
      </c>
      <c r="E42" s="45">
        <f t="shared" si="10"/>
        <v>3.9957567185289956E-2</v>
      </c>
      <c r="F42" s="45">
        <f t="shared" si="10"/>
        <v>6.6234117329007844E-2</v>
      </c>
      <c r="G42" s="45">
        <f t="shared" si="10"/>
        <v>8.7516744275052627E-2</v>
      </c>
      <c r="H42" s="9"/>
    </row>
    <row r="43" spans="1:13" ht="15.75" x14ac:dyDescent="0.25">
      <c r="A43" s="6"/>
      <c r="B43" s="45"/>
      <c r="C43" s="46"/>
      <c r="D43" s="45"/>
      <c r="E43" s="45"/>
      <c r="F43" s="45"/>
      <c r="G43" s="45"/>
      <c r="H43" s="9"/>
    </row>
    <row r="44" spans="1:13" ht="15.75" x14ac:dyDescent="0.25">
      <c r="A44" s="5" t="s">
        <v>31</v>
      </c>
      <c r="B44" s="45"/>
      <c r="C44" s="46"/>
      <c r="D44" s="45"/>
      <c r="E44" s="45"/>
      <c r="F44" s="45"/>
      <c r="G44" s="45"/>
      <c r="H44" s="9"/>
    </row>
    <row r="45" spans="1:13" ht="20.25" customHeight="1" x14ac:dyDescent="0.25">
      <c r="A45" s="53" t="s">
        <v>51</v>
      </c>
      <c r="B45" s="54">
        <f>SUM(C45:G45)</f>
        <v>8815.625</v>
      </c>
      <c r="C45" s="55">
        <v>2932.375</v>
      </c>
      <c r="D45" s="54">
        <v>1359.375</v>
      </c>
      <c r="E45" s="54">
        <v>1137.75</v>
      </c>
      <c r="F45" s="54">
        <v>1623</v>
      </c>
      <c r="G45" s="54">
        <v>1763.125</v>
      </c>
      <c r="H45" s="9"/>
      <c r="I45" s="54"/>
      <c r="J45" s="54"/>
      <c r="K45" s="54"/>
      <c r="L45" s="54"/>
      <c r="M45" s="54"/>
    </row>
    <row r="46" spans="1:13" ht="16.5" customHeight="1" x14ac:dyDescent="0.25">
      <c r="A46" s="6" t="s">
        <v>32</v>
      </c>
      <c r="B46" s="12">
        <f>SUM(C46:G46)</f>
        <v>856</v>
      </c>
      <c r="C46" s="20">
        <v>255</v>
      </c>
      <c r="D46" s="12">
        <v>142</v>
      </c>
      <c r="E46" s="12">
        <v>101</v>
      </c>
      <c r="F46" s="12">
        <v>182</v>
      </c>
      <c r="G46" s="12">
        <v>176</v>
      </c>
      <c r="H46" s="9"/>
    </row>
    <row r="47" spans="1:13" ht="15.75" x14ac:dyDescent="0.25">
      <c r="A47" s="6"/>
      <c r="B47" s="45"/>
      <c r="C47" s="46"/>
      <c r="D47" s="12"/>
      <c r="E47" s="12"/>
      <c r="F47" s="12"/>
      <c r="G47" s="12"/>
      <c r="H47" s="9"/>
    </row>
    <row r="48" spans="1:13" ht="15.75" x14ac:dyDescent="0.25">
      <c r="A48" s="5" t="s">
        <v>33</v>
      </c>
      <c r="B48" s="45"/>
      <c r="C48" s="46"/>
      <c r="D48" s="12"/>
      <c r="E48" s="12"/>
      <c r="F48" s="12"/>
      <c r="G48" s="12"/>
      <c r="H48" s="9"/>
    </row>
    <row r="49" spans="1:13" ht="15.75" x14ac:dyDescent="0.25">
      <c r="A49" s="53" t="s">
        <v>58</v>
      </c>
      <c r="B49" s="54">
        <f>SUM(C49:G49)</f>
        <v>18235</v>
      </c>
      <c r="C49" s="55">
        <v>6038</v>
      </c>
      <c r="D49" s="54">
        <v>2824</v>
      </c>
      <c r="E49" s="54">
        <v>2364</v>
      </c>
      <c r="F49" s="54">
        <v>3386</v>
      </c>
      <c r="G49" s="54">
        <v>3623</v>
      </c>
      <c r="H49" s="9"/>
    </row>
    <row r="50" spans="1:13" ht="15.75" x14ac:dyDescent="0.25">
      <c r="A50" s="6" t="s">
        <v>34</v>
      </c>
      <c r="B50" s="12">
        <f>SUM(C50:G50)</f>
        <v>456</v>
      </c>
      <c r="C50" s="20">
        <v>154</v>
      </c>
      <c r="D50" s="12">
        <v>58</v>
      </c>
      <c r="E50" s="12">
        <v>78</v>
      </c>
      <c r="F50" s="12">
        <v>65</v>
      </c>
      <c r="G50" s="12">
        <v>101</v>
      </c>
      <c r="H50" s="9"/>
    </row>
    <row r="51" spans="1:13" ht="15.75" x14ac:dyDescent="0.25">
      <c r="A51" s="6"/>
      <c r="B51" s="45"/>
      <c r="C51" s="46"/>
      <c r="D51" s="45"/>
      <c r="E51" s="45"/>
      <c r="F51" s="45"/>
      <c r="G51" s="45"/>
      <c r="H51" s="9"/>
    </row>
    <row r="52" spans="1:13" ht="15.75" x14ac:dyDescent="0.25">
      <c r="A52" s="16" t="s">
        <v>3</v>
      </c>
      <c r="B52" s="47">
        <f>SUM(C52:G52)</f>
        <v>15738.82</v>
      </c>
      <c r="C52" s="48">
        <v>4902.3600000000006</v>
      </c>
      <c r="D52" s="47">
        <v>2636</v>
      </c>
      <c r="E52" s="47">
        <v>2122.16</v>
      </c>
      <c r="F52" s="47">
        <v>3290.26</v>
      </c>
      <c r="G52" s="47">
        <v>2788.04</v>
      </c>
      <c r="H52" s="9"/>
      <c r="I52" s="1"/>
      <c r="J52" s="1"/>
      <c r="K52" s="1"/>
      <c r="L52" s="1"/>
      <c r="M52" s="1"/>
    </row>
    <row r="53" spans="1:13" ht="15.75" x14ac:dyDescent="0.25">
      <c r="A53" s="16"/>
      <c r="B53" s="49"/>
      <c r="C53" s="50"/>
      <c r="D53" s="49"/>
      <c r="E53" s="49"/>
      <c r="F53" s="49"/>
      <c r="G53" s="49"/>
      <c r="H53" s="9"/>
      <c r="I53" s="1"/>
      <c r="J53" s="1"/>
      <c r="K53" s="1"/>
      <c r="L53" s="1"/>
      <c r="M53" s="1"/>
    </row>
    <row r="54" spans="1:13" ht="15.75" x14ac:dyDescent="0.25">
      <c r="A54" s="16" t="s">
        <v>4</v>
      </c>
      <c r="B54" s="47">
        <f>SUM(C54:G54)</f>
        <v>186359.75</v>
      </c>
      <c r="C54" s="48">
        <v>57905</v>
      </c>
      <c r="D54" s="47">
        <v>31692.5</v>
      </c>
      <c r="E54" s="47">
        <v>25367.5</v>
      </c>
      <c r="F54" s="47">
        <v>37421.25</v>
      </c>
      <c r="G54" s="47">
        <v>33973.5</v>
      </c>
      <c r="H54" s="9"/>
      <c r="I54" s="1"/>
      <c r="J54" s="1"/>
      <c r="K54" s="1"/>
      <c r="L54" s="1"/>
      <c r="M54" s="1"/>
    </row>
    <row r="55" spans="1:13" ht="15.75" x14ac:dyDescent="0.25">
      <c r="A55" s="16"/>
      <c r="B55" s="49"/>
      <c r="C55" s="50"/>
      <c r="D55" s="49"/>
      <c r="E55" s="49"/>
      <c r="F55" s="49"/>
      <c r="G55" s="49"/>
      <c r="H55" s="9"/>
      <c r="I55" s="1"/>
      <c r="J55" s="1"/>
      <c r="K55" s="1"/>
      <c r="L55" s="1"/>
      <c r="M55" s="1"/>
    </row>
    <row r="56" spans="1:13" ht="15.75" x14ac:dyDescent="0.25">
      <c r="A56" s="16" t="s">
        <v>5</v>
      </c>
      <c r="B56" s="57">
        <f t="shared" ref="B56:G56" si="11">100*B52/B54</f>
        <v>8.4453966052218892</v>
      </c>
      <c r="C56" s="58">
        <f t="shared" si="11"/>
        <v>8.4662118987997594</v>
      </c>
      <c r="D56" s="57">
        <f t="shared" si="11"/>
        <v>8.3174252583418795</v>
      </c>
      <c r="E56" s="57">
        <f t="shared" si="11"/>
        <v>8.3656647284911791</v>
      </c>
      <c r="F56" s="57">
        <f t="shared" si="11"/>
        <v>8.7924908975515255</v>
      </c>
      <c r="G56" s="57">
        <f t="shared" si="11"/>
        <v>8.2065139005401271</v>
      </c>
      <c r="H56" s="9"/>
    </row>
    <row r="57" spans="1:13" ht="15.75" x14ac:dyDescent="0.25">
      <c r="A57" s="9"/>
      <c r="B57" s="10"/>
      <c r="C57" s="19"/>
      <c r="D57" s="10"/>
      <c r="E57" s="10"/>
      <c r="F57" s="10"/>
      <c r="G57" s="10"/>
      <c r="H57" s="9"/>
    </row>
    <row r="58" spans="1:13" ht="33.75" customHeight="1" x14ac:dyDescent="0.25">
      <c r="A58" s="65" t="s">
        <v>57</v>
      </c>
      <c r="B58" s="66"/>
      <c r="C58" s="67"/>
      <c r="D58" s="67"/>
      <c r="E58" s="67"/>
      <c r="F58" s="67"/>
      <c r="G58" s="67"/>
    </row>
    <row r="59" spans="1:13" ht="15.75" x14ac:dyDescent="0.25">
      <c r="A59" s="2"/>
      <c r="B59" s="26"/>
      <c r="C59" s="19"/>
      <c r="D59" s="10"/>
      <c r="E59" s="10"/>
      <c r="F59" s="10"/>
      <c r="G59" s="10"/>
    </row>
    <row r="60" spans="1:13" ht="15.75" x14ac:dyDescent="0.25">
      <c r="A60" s="56" t="s">
        <v>35</v>
      </c>
      <c r="B60" s="26"/>
      <c r="C60" s="19"/>
      <c r="D60" s="10"/>
      <c r="E60" s="10"/>
      <c r="F60" s="10"/>
      <c r="G60" s="10"/>
    </row>
    <row r="61" spans="1:13" ht="16.5" thickBot="1" x14ac:dyDescent="0.3">
      <c r="A61" s="2" t="s">
        <v>16</v>
      </c>
      <c r="B61" s="27"/>
      <c r="C61" s="19"/>
      <c r="D61" s="10"/>
      <c r="E61" s="10"/>
      <c r="F61" s="10"/>
      <c r="G61" s="10"/>
    </row>
    <row r="62" spans="1:13" ht="17.25" thickTop="1" thickBot="1" x14ac:dyDescent="0.3">
      <c r="A62" s="6" t="s">
        <v>47</v>
      </c>
      <c r="B62" s="42">
        <v>0.25</v>
      </c>
      <c r="C62" s="24"/>
      <c r="D62" s="25"/>
      <c r="E62" s="25"/>
      <c r="F62" s="10"/>
      <c r="G62" s="10"/>
    </row>
    <row r="63" spans="1:13" ht="17.25" thickTop="1" thickBot="1" x14ac:dyDescent="0.3">
      <c r="A63" s="6" t="s">
        <v>48</v>
      </c>
      <c r="B63" s="42">
        <v>0.5</v>
      </c>
    </row>
    <row r="64" spans="1:13" ht="17.25" thickTop="1" thickBot="1" x14ac:dyDescent="0.3">
      <c r="A64" s="6" t="s">
        <v>0</v>
      </c>
      <c r="B64" s="42">
        <v>0.1</v>
      </c>
    </row>
    <row r="65" spans="1:9" ht="17.25" thickTop="1" thickBot="1" x14ac:dyDescent="0.3">
      <c r="A65" s="6" t="s">
        <v>49</v>
      </c>
      <c r="B65" s="42">
        <v>0.2</v>
      </c>
    </row>
    <row r="66" spans="1:9" ht="17.25" thickTop="1" thickBot="1" x14ac:dyDescent="0.3">
      <c r="A66" s="6" t="s">
        <v>50</v>
      </c>
      <c r="B66" s="42">
        <v>0.3</v>
      </c>
    </row>
    <row r="67" spans="1:9" ht="15.75" thickTop="1" x14ac:dyDescent="0.25"/>
    <row r="68" spans="1:9" ht="15.75" x14ac:dyDescent="0.25">
      <c r="A68" s="2" t="s">
        <v>15</v>
      </c>
      <c r="B68" s="30">
        <f t="shared" ref="B68:G68" si="12">SUM(B69:B73)</f>
        <v>2743.5</v>
      </c>
      <c r="C68" s="31">
        <f t="shared" si="12"/>
        <v>859.25</v>
      </c>
      <c r="D68" s="30">
        <f t="shared" si="12"/>
        <v>443.40000000000003</v>
      </c>
      <c r="E68" s="30">
        <f t="shared" si="12"/>
        <v>361.65</v>
      </c>
      <c r="F68" s="30">
        <f t="shared" si="12"/>
        <v>500</v>
      </c>
      <c r="G68" s="30">
        <f t="shared" si="12"/>
        <v>579.19999999999993</v>
      </c>
    </row>
    <row r="69" spans="1:9" ht="15.75" x14ac:dyDescent="0.25">
      <c r="A69" s="6" t="s">
        <v>47</v>
      </c>
      <c r="B69" s="28">
        <f>B20*($B62)</f>
        <v>1007.5</v>
      </c>
      <c r="C69" s="29">
        <f>C20*($B62)</f>
        <v>306.25</v>
      </c>
      <c r="D69" s="28">
        <f>D20*($B62)</f>
        <v>163.5</v>
      </c>
      <c r="E69" s="28">
        <f t="shared" ref="B69:G73" si="13">E20*($B62)</f>
        <v>139.25</v>
      </c>
      <c r="F69" s="28">
        <f t="shared" si="13"/>
        <v>215.5</v>
      </c>
      <c r="G69" s="28">
        <f t="shared" si="13"/>
        <v>183</v>
      </c>
    </row>
    <row r="70" spans="1:9" ht="15.75" x14ac:dyDescent="0.25">
      <c r="A70" s="6" t="s">
        <v>48</v>
      </c>
      <c r="B70" s="28">
        <f t="shared" si="13"/>
        <v>772.5</v>
      </c>
      <c r="C70" s="29">
        <f>C21*($B63)</f>
        <v>234.5</v>
      </c>
      <c r="D70" s="28">
        <f t="shared" si="13"/>
        <v>121.5</v>
      </c>
      <c r="E70" s="28">
        <f t="shared" si="13"/>
        <v>122.5</v>
      </c>
      <c r="F70" s="28">
        <f t="shared" si="13"/>
        <v>123.5</v>
      </c>
      <c r="G70" s="28">
        <f t="shared" si="13"/>
        <v>170.5</v>
      </c>
    </row>
    <row r="71" spans="1:9" ht="15.75" x14ac:dyDescent="0.25">
      <c r="A71" s="6" t="s">
        <v>0</v>
      </c>
      <c r="B71" s="28">
        <f t="shared" si="13"/>
        <v>10.200000000000001</v>
      </c>
      <c r="C71" s="29">
        <f>C22*($B64)</f>
        <v>3.6</v>
      </c>
      <c r="D71" s="28">
        <f t="shared" si="13"/>
        <v>2.1</v>
      </c>
      <c r="E71" s="28">
        <f t="shared" si="13"/>
        <v>1.2000000000000002</v>
      </c>
      <c r="F71" s="28">
        <f t="shared" si="13"/>
        <v>0.9</v>
      </c>
      <c r="G71" s="28">
        <f t="shared" si="13"/>
        <v>2.4000000000000004</v>
      </c>
    </row>
    <row r="72" spans="1:9" ht="15.75" x14ac:dyDescent="0.25">
      <c r="A72" s="6" t="s">
        <v>49</v>
      </c>
      <c r="B72" s="28">
        <f t="shared" si="13"/>
        <v>570.20000000000005</v>
      </c>
      <c r="C72" s="29">
        <f>C23*($B65)</f>
        <v>211.4</v>
      </c>
      <c r="D72" s="28">
        <f t="shared" si="13"/>
        <v>87</v>
      </c>
      <c r="E72" s="28">
        <f t="shared" si="13"/>
        <v>64.8</v>
      </c>
      <c r="F72" s="28">
        <f t="shared" si="13"/>
        <v>86.600000000000009</v>
      </c>
      <c r="G72" s="28">
        <f t="shared" si="13"/>
        <v>120.4</v>
      </c>
    </row>
    <row r="73" spans="1:9" ht="15.75" x14ac:dyDescent="0.25">
      <c r="A73" s="6" t="s">
        <v>50</v>
      </c>
      <c r="B73" s="28">
        <f t="shared" si="13"/>
        <v>383.09999999999997</v>
      </c>
      <c r="C73" s="29">
        <f>C24*($B66)</f>
        <v>103.5</v>
      </c>
      <c r="D73" s="28">
        <f t="shared" si="13"/>
        <v>69.3</v>
      </c>
      <c r="E73" s="28">
        <f t="shared" si="13"/>
        <v>33.9</v>
      </c>
      <c r="F73" s="28">
        <f t="shared" si="13"/>
        <v>73.5</v>
      </c>
      <c r="G73" s="28">
        <f t="shared" si="13"/>
        <v>102.89999999999999</v>
      </c>
    </row>
    <row r="74" spans="1:9" ht="15.75" thickBot="1" x14ac:dyDescent="0.3"/>
    <row r="75" spans="1:9" ht="17.25" thickTop="1" thickBot="1" x14ac:dyDescent="0.3">
      <c r="A75" s="2" t="s">
        <v>14</v>
      </c>
      <c r="B75" s="42">
        <v>0.3</v>
      </c>
    </row>
    <row r="76" spans="1:9" ht="16.5" thickTop="1" x14ac:dyDescent="0.25">
      <c r="A76" s="2" t="s">
        <v>17</v>
      </c>
      <c r="B76" s="30">
        <f t="shared" ref="B76:G76" si="14">SUM(B77:B81)</f>
        <v>823.04999999999984</v>
      </c>
      <c r="C76" s="31">
        <f t="shared" si="14"/>
        <v>257.77500000000003</v>
      </c>
      <c r="D76" s="30">
        <f t="shared" si="14"/>
        <v>133.01999999999998</v>
      </c>
      <c r="E76" s="30">
        <f t="shared" si="14"/>
        <v>108.495</v>
      </c>
      <c r="F76" s="30">
        <f t="shared" si="14"/>
        <v>150</v>
      </c>
      <c r="G76" s="30">
        <f t="shared" si="14"/>
        <v>173.76</v>
      </c>
      <c r="I76" s="32"/>
    </row>
    <row r="77" spans="1:9" ht="15.75" x14ac:dyDescent="0.25">
      <c r="A77" s="6" t="s">
        <v>47</v>
      </c>
      <c r="B77" s="28">
        <f t="shared" ref="B77:G77" si="15">B69*$B$75</f>
        <v>302.25</v>
      </c>
      <c r="C77" s="29">
        <f>C69*$B$75</f>
        <v>91.875</v>
      </c>
      <c r="D77" s="28">
        <f>D69*$B$75</f>
        <v>49.05</v>
      </c>
      <c r="E77" s="28">
        <f>E69*$B$75</f>
        <v>41.774999999999999</v>
      </c>
      <c r="F77" s="28">
        <f t="shared" si="15"/>
        <v>64.649999999999991</v>
      </c>
      <c r="G77" s="28">
        <f t="shared" si="15"/>
        <v>54.9</v>
      </c>
    </row>
    <row r="78" spans="1:9" ht="15.75" x14ac:dyDescent="0.25">
      <c r="A78" s="6" t="s">
        <v>48</v>
      </c>
      <c r="B78" s="28">
        <f t="shared" ref="B78:G78" si="16">B70*$B$75</f>
        <v>231.75</v>
      </c>
      <c r="C78" s="29">
        <f t="shared" ref="C78:D81" si="17">C70*$B$75</f>
        <v>70.349999999999994</v>
      </c>
      <c r="D78" s="28">
        <f t="shared" si="17"/>
        <v>36.449999999999996</v>
      </c>
      <c r="E78" s="28">
        <f t="shared" si="16"/>
        <v>36.75</v>
      </c>
      <c r="F78" s="28">
        <f t="shared" si="16"/>
        <v>37.049999999999997</v>
      </c>
      <c r="G78" s="28">
        <f t="shared" si="16"/>
        <v>51.15</v>
      </c>
    </row>
    <row r="79" spans="1:9" ht="15.75" x14ac:dyDescent="0.25">
      <c r="A79" s="6" t="s">
        <v>0</v>
      </c>
      <c r="B79" s="28">
        <f t="shared" ref="B79:G79" si="18">B71*$B$75</f>
        <v>3.06</v>
      </c>
      <c r="C79" s="29">
        <f t="shared" si="17"/>
        <v>1.08</v>
      </c>
      <c r="D79" s="28">
        <f t="shared" si="17"/>
        <v>0.63</v>
      </c>
      <c r="E79" s="28">
        <f t="shared" si="18"/>
        <v>0.36000000000000004</v>
      </c>
      <c r="F79" s="28">
        <f t="shared" si="18"/>
        <v>0.27</v>
      </c>
      <c r="G79" s="28">
        <f t="shared" si="18"/>
        <v>0.72000000000000008</v>
      </c>
    </row>
    <row r="80" spans="1:9" ht="15.75" x14ac:dyDescent="0.25">
      <c r="A80" s="6" t="s">
        <v>49</v>
      </c>
      <c r="B80" s="28">
        <f t="shared" ref="B80:G80" si="19">B72*$B$75</f>
        <v>171.06</v>
      </c>
      <c r="C80" s="29">
        <f t="shared" si="17"/>
        <v>63.42</v>
      </c>
      <c r="D80" s="28">
        <f t="shared" si="17"/>
        <v>26.099999999999998</v>
      </c>
      <c r="E80" s="28">
        <f t="shared" si="19"/>
        <v>19.439999999999998</v>
      </c>
      <c r="F80" s="28">
        <f t="shared" si="19"/>
        <v>25.98</v>
      </c>
      <c r="G80" s="28">
        <f t="shared" si="19"/>
        <v>36.119999999999997</v>
      </c>
    </row>
    <row r="81" spans="1:9" ht="15.75" x14ac:dyDescent="0.25">
      <c r="A81" s="6" t="s">
        <v>50</v>
      </c>
      <c r="B81" s="28">
        <f t="shared" ref="B81:G81" si="20">B73*$B$75</f>
        <v>114.92999999999999</v>
      </c>
      <c r="C81" s="29">
        <f t="shared" si="17"/>
        <v>31.049999999999997</v>
      </c>
      <c r="D81" s="28">
        <f t="shared" si="17"/>
        <v>20.79</v>
      </c>
      <c r="E81" s="28">
        <f t="shared" si="20"/>
        <v>10.17</v>
      </c>
      <c r="F81" s="28">
        <f t="shared" si="20"/>
        <v>22.05</v>
      </c>
      <c r="G81" s="28">
        <f t="shared" si="20"/>
        <v>30.869999999999997</v>
      </c>
    </row>
    <row r="82" spans="1:9" ht="16.5" thickBot="1" x14ac:dyDescent="0.3">
      <c r="A82" s="6"/>
      <c r="B82" s="28"/>
      <c r="C82" s="29"/>
      <c r="D82" s="28"/>
      <c r="E82" s="28"/>
      <c r="F82" s="28"/>
      <c r="G82" s="28"/>
    </row>
    <row r="83" spans="1:9" ht="17.25" thickTop="1" thickBot="1" x14ac:dyDescent="0.3">
      <c r="A83" s="16" t="s">
        <v>38</v>
      </c>
      <c r="B83" s="42">
        <v>1</v>
      </c>
      <c r="C83" s="29"/>
      <c r="D83" s="28"/>
      <c r="E83" s="28"/>
      <c r="F83" s="28"/>
      <c r="G83" s="28"/>
    </row>
    <row r="84" spans="1:9" ht="17.25" thickTop="1" thickBot="1" x14ac:dyDescent="0.3">
      <c r="A84" s="16" t="s">
        <v>56</v>
      </c>
      <c r="B84" s="42">
        <v>1</v>
      </c>
      <c r="C84" s="29"/>
      <c r="D84" s="28"/>
      <c r="E84" s="28"/>
      <c r="F84" s="28"/>
      <c r="G84" s="28"/>
    </row>
    <row r="85" spans="1:9" ht="16.5" thickTop="1" x14ac:dyDescent="0.25">
      <c r="A85" s="16"/>
      <c r="B85" s="64"/>
      <c r="C85" s="29"/>
      <c r="D85" s="28"/>
      <c r="E85" s="28"/>
      <c r="F85" s="28"/>
      <c r="G85" s="28"/>
    </row>
    <row r="86" spans="1:9" ht="15.75" x14ac:dyDescent="0.25">
      <c r="A86" s="16" t="s">
        <v>18</v>
      </c>
      <c r="B86" s="11">
        <f>SUM(C86:G86)</f>
        <v>14915.77</v>
      </c>
      <c r="C86" s="18">
        <f>C52-(C76*$B$83)</f>
        <v>4644.5850000000009</v>
      </c>
      <c r="D86" s="11">
        <f>D52-(D76*$B$83)</f>
        <v>2502.98</v>
      </c>
      <c r="E86" s="11">
        <f>E52-(E76*$B$83)</f>
        <v>2013.665</v>
      </c>
      <c r="F86" s="11">
        <f>F52-(F76*$B$83)</f>
        <v>3140.26</v>
      </c>
      <c r="G86" s="11">
        <f>G52-(G76*$B$83)</f>
        <v>2614.2799999999997</v>
      </c>
    </row>
    <row r="87" spans="1:9" ht="15.75" x14ac:dyDescent="0.25">
      <c r="A87" s="16" t="s">
        <v>19</v>
      </c>
      <c r="B87" s="11">
        <f>SUM(C87:G87)</f>
        <v>185536.7</v>
      </c>
      <c r="C87" s="18">
        <f>C54-(C76*$B$84)</f>
        <v>57647.224999999999</v>
      </c>
      <c r="D87" s="11">
        <f>D54-(D76*$B$84)</f>
        <v>31559.48</v>
      </c>
      <c r="E87" s="11">
        <f>E54-(E76*$B$84)</f>
        <v>25259.005000000001</v>
      </c>
      <c r="F87" s="11">
        <f>F54-(F76*$B$84)</f>
        <v>37271.25</v>
      </c>
      <c r="G87" s="11">
        <f>G54-(G76*$B$84)</f>
        <v>33799.74</v>
      </c>
    </row>
    <row r="88" spans="1:9" ht="15.75" x14ac:dyDescent="0.25">
      <c r="A88" s="6"/>
      <c r="B88" s="27"/>
      <c r="C88" s="29"/>
      <c r="D88" s="28"/>
      <c r="E88" s="28"/>
      <c r="F88" s="28"/>
      <c r="G88" s="28"/>
    </row>
    <row r="89" spans="1:9" ht="15.75" x14ac:dyDescent="0.25">
      <c r="A89" s="56" t="s">
        <v>36</v>
      </c>
      <c r="I89" s="1"/>
    </row>
    <row r="90" spans="1:9" ht="16.5" thickBot="1" x14ac:dyDescent="0.3">
      <c r="A90" s="2" t="s">
        <v>37</v>
      </c>
      <c r="B90" s="27"/>
      <c r="I90" s="1"/>
    </row>
    <row r="91" spans="1:9" ht="17.25" thickTop="1" thickBot="1" x14ac:dyDescent="0.3">
      <c r="A91" s="6" t="s">
        <v>31</v>
      </c>
      <c r="B91" s="42">
        <v>0.13</v>
      </c>
      <c r="I91" s="1"/>
    </row>
    <row r="92" spans="1:9" ht="17.25" thickTop="1" thickBot="1" x14ac:dyDescent="0.3">
      <c r="A92" s="6" t="s">
        <v>52</v>
      </c>
      <c r="B92" s="42">
        <v>0.05</v>
      </c>
      <c r="I92" s="1"/>
    </row>
    <row r="93" spans="1:9" ht="15.75" thickTop="1" x14ac:dyDescent="0.25">
      <c r="I93" s="1"/>
    </row>
    <row r="94" spans="1:9" ht="15.75" x14ac:dyDescent="0.25">
      <c r="A94" s="2" t="s">
        <v>17</v>
      </c>
      <c r="B94" s="30">
        <f>SUM(C94:G94)</f>
        <v>745.78125000000011</v>
      </c>
      <c r="C94" s="18">
        <f>SUM(C95:C96)</f>
        <v>274.10875000000004</v>
      </c>
      <c r="D94" s="30">
        <f>SUM(D95:D96)</f>
        <v>117.91875000000002</v>
      </c>
      <c r="E94" s="30">
        <f>SUM(E95:E96)</f>
        <v>87.107500000000002</v>
      </c>
      <c r="F94" s="30">
        <f>SUM(F95:F96)</f>
        <v>133.29000000000002</v>
      </c>
      <c r="G94" s="30">
        <f>SUM(G95:G96)</f>
        <v>133.35625000000002</v>
      </c>
      <c r="I94" s="1"/>
    </row>
    <row r="95" spans="1:9" ht="15.75" x14ac:dyDescent="0.25">
      <c r="A95" s="6" t="s">
        <v>31</v>
      </c>
      <c r="B95" s="28">
        <f>SUM(C95:G95)</f>
        <v>290.03125</v>
      </c>
      <c r="C95" s="29">
        <f>(($B$91*C45)-C46)</f>
        <v>126.20875000000001</v>
      </c>
      <c r="D95" s="28">
        <f>(($B$91*D45)-D46)</f>
        <v>34.71875</v>
      </c>
      <c r="E95" s="28">
        <f>(($B$91*E45)-E46)</f>
        <v>46.907499999999999</v>
      </c>
      <c r="F95" s="28">
        <f>(($B$91*F45)-F46)</f>
        <v>28.990000000000009</v>
      </c>
      <c r="G95" s="28">
        <f>(($B$91*G45)-G46)</f>
        <v>53.206250000000011</v>
      </c>
      <c r="I95" s="1"/>
    </row>
    <row r="96" spans="1:9" ht="15.75" x14ac:dyDescent="0.25">
      <c r="A96" s="6" t="s">
        <v>52</v>
      </c>
      <c r="B96" s="28">
        <f>SUM(C96:G96)</f>
        <v>455.75000000000011</v>
      </c>
      <c r="C96" s="29">
        <f>(($B$92*C49)-C50)</f>
        <v>147.90000000000003</v>
      </c>
      <c r="D96" s="28">
        <f>(($B$92*D49)-D50)</f>
        <v>83.200000000000017</v>
      </c>
      <c r="E96" s="28">
        <f>(($B$92*E49)-E50)</f>
        <v>40.200000000000003</v>
      </c>
      <c r="F96" s="28">
        <f>(($B$92*F49)-F50)</f>
        <v>104.30000000000001</v>
      </c>
      <c r="G96" s="28">
        <f>(($B$92*G49)-G50)</f>
        <v>80.150000000000006</v>
      </c>
      <c r="I96" s="1"/>
    </row>
    <row r="97" spans="1:9" ht="16.5" thickBot="1" x14ac:dyDescent="0.3">
      <c r="A97" s="6"/>
      <c r="B97" s="28"/>
      <c r="C97" s="29"/>
      <c r="D97" s="28"/>
      <c r="E97" s="28"/>
      <c r="F97" s="28"/>
      <c r="G97" s="28"/>
      <c r="I97" s="1"/>
    </row>
    <row r="98" spans="1:9" ht="17.25" thickTop="1" thickBot="1" x14ac:dyDescent="0.3">
      <c r="A98" s="16" t="s">
        <v>38</v>
      </c>
      <c r="B98" s="42">
        <v>1</v>
      </c>
      <c r="C98" s="29"/>
      <c r="D98" s="28"/>
      <c r="E98" s="28"/>
      <c r="F98" s="28"/>
      <c r="G98" s="28"/>
      <c r="I98" s="1"/>
    </row>
    <row r="99" spans="1:9" ht="17.25" thickTop="1" thickBot="1" x14ac:dyDescent="0.3">
      <c r="A99" s="16" t="s">
        <v>53</v>
      </c>
      <c r="B99" s="42">
        <v>1</v>
      </c>
      <c r="C99" s="29"/>
      <c r="D99" s="28"/>
      <c r="E99" s="28"/>
      <c r="F99" s="28"/>
      <c r="G99" s="28"/>
      <c r="I99" s="1"/>
    </row>
    <row r="100" spans="1:9" ht="17.25" thickTop="1" thickBot="1" x14ac:dyDescent="0.3">
      <c r="A100" s="16" t="s">
        <v>39</v>
      </c>
      <c r="B100" s="42">
        <v>1.35</v>
      </c>
      <c r="C100" s="29"/>
      <c r="D100" s="28"/>
      <c r="E100" s="28"/>
      <c r="F100" s="28"/>
      <c r="G100" s="28"/>
      <c r="I100" s="1"/>
    </row>
    <row r="101" spans="1:9" ht="16.5" thickTop="1" x14ac:dyDescent="0.25">
      <c r="A101" s="6"/>
      <c r="B101" s="28"/>
      <c r="C101" s="29"/>
      <c r="D101" s="28"/>
      <c r="E101" s="28"/>
      <c r="F101" s="28"/>
      <c r="G101" s="28"/>
      <c r="I101" s="1"/>
    </row>
    <row r="102" spans="1:9" ht="15.75" x14ac:dyDescent="0.25">
      <c r="A102" s="16" t="s">
        <v>18</v>
      </c>
      <c r="B102" s="11">
        <f>SUM(C102:G102)</f>
        <v>14169.988750000002</v>
      </c>
      <c r="C102" s="18">
        <f>C86-(C94*$B$98)</f>
        <v>4370.4762500000006</v>
      </c>
      <c r="D102" s="11">
        <f>D86-(D94*$B$98)</f>
        <v>2385.0612500000002</v>
      </c>
      <c r="E102" s="11">
        <f>E86-(E94*$B$98)</f>
        <v>1926.5574999999999</v>
      </c>
      <c r="F102" s="11">
        <f>F86-(F94*$B$98)</f>
        <v>3006.9700000000003</v>
      </c>
      <c r="G102" s="11">
        <f>G86-(G94*$B$98)</f>
        <v>2480.9237499999999</v>
      </c>
      <c r="I102" s="1"/>
    </row>
    <row r="103" spans="1:9" ht="15.75" x14ac:dyDescent="0.25">
      <c r="A103" s="16" t="s">
        <v>19</v>
      </c>
      <c r="B103" s="11">
        <f>SUM(C103:G103)</f>
        <v>184689.40781249999</v>
      </c>
      <c r="C103" s="18">
        <f>((C87-(C96*$B$99))-(C95*$B$100))</f>
        <v>57328.943187499994</v>
      </c>
      <c r="D103" s="11">
        <f>((D87-(D96*$B$99))-(D95*$B$100))</f>
        <v>31429.4096875</v>
      </c>
      <c r="E103" s="11">
        <f>((E87-(E96*$B$99))-(E95*$B$100))</f>
        <v>25155.479875000001</v>
      </c>
      <c r="F103" s="11">
        <f>((F87-(F96*$B$99))-(F95*$B$100))</f>
        <v>37127.813499999997</v>
      </c>
      <c r="G103" s="11">
        <f>((G87-(G96*$B$99))-(G95*$B$100))</f>
        <v>33647.761562499996</v>
      </c>
      <c r="I103" s="1"/>
    </row>
    <row r="104" spans="1:9" ht="15.75" thickBot="1" x14ac:dyDescent="0.3"/>
    <row r="105" spans="1:9" ht="16.5" thickBot="1" x14ac:dyDescent="0.3">
      <c r="A105" s="34" t="s">
        <v>20</v>
      </c>
      <c r="B105" s="35">
        <f t="shared" ref="B105:G105" si="21">100*B102/B103</f>
        <v>7.6723342815553499</v>
      </c>
      <c r="C105" s="35">
        <f t="shared" si="21"/>
        <v>7.6235074414435386</v>
      </c>
      <c r="D105" s="35">
        <f t="shared" si="21"/>
        <v>7.5886288470399714</v>
      </c>
      <c r="E105" s="35">
        <f t="shared" si="21"/>
        <v>7.6585996751930372</v>
      </c>
      <c r="F105" s="59">
        <f t="shared" si="21"/>
        <v>8.0989687151924539</v>
      </c>
      <c r="G105" s="35">
        <f t="shared" si="21"/>
        <v>7.3732207873374795</v>
      </c>
    </row>
    <row r="107" spans="1:9" ht="15.75" x14ac:dyDescent="0.25">
      <c r="A107" s="16" t="s">
        <v>21</v>
      </c>
    </row>
    <row r="108" spans="1:9" ht="15.75" x14ac:dyDescent="0.25">
      <c r="A108" s="7" t="s">
        <v>22</v>
      </c>
      <c r="B108" s="11">
        <f t="shared" ref="B108:G113" si="22">B19+B68</f>
        <v>12548.5</v>
      </c>
      <c r="C108" s="18">
        <f t="shared" si="22"/>
        <v>3991.25</v>
      </c>
      <c r="D108" s="11">
        <f t="shared" si="22"/>
        <v>2027.4</v>
      </c>
      <c r="E108" s="11">
        <f t="shared" si="22"/>
        <v>1612.65</v>
      </c>
      <c r="F108" s="11">
        <f t="shared" si="22"/>
        <v>2296</v>
      </c>
      <c r="G108" s="11">
        <f t="shared" si="22"/>
        <v>2621.1999999999998</v>
      </c>
    </row>
    <row r="109" spans="1:9" ht="15.75" x14ac:dyDescent="0.25">
      <c r="A109" s="6" t="s">
        <v>47</v>
      </c>
      <c r="B109" s="12">
        <f t="shared" si="22"/>
        <v>5037.5</v>
      </c>
      <c r="C109" s="20">
        <f t="shared" si="22"/>
        <v>1531.25</v>
      </c>
      <c r="D109" s="12">
        <f t="shared" si="22"/>
        <v>817.5</v>
      </c>
      <c r="E109" s="12">
        <f t="shared" si="22"/>
        <v>696.25</v>
      </c>
      <c r="F109" s="12">
        <f t="shared" si="22"/>
        <v>1077.5</v>
      </c>
      <c r="G109" s="12">
        <f t="shared" si="22"/>
        <v>915</v>
      </c>
    </row>
    <row r="110" spans="1:9" ht="15.75" x14ac:dyDescent="0.25">
      <c r="A110" s="6" t="s">
        <v>48</v>
      </c>
      <c r="B110" s="12">
        <f t="shared" si="22"/>
        <v>2317.5</v>
      </c>
      <c r="C110" s="20">
        <f t="shared" si="22"/>
        <v>703.5</v>
      </c>
      <c r="D110" s="12">
        <f t="shared" si="22"/>
        <v>364.5</v>
      </c>
      <c r="E110" s="12">
        <f t="shared" si="22"/>
        <v>367.5</v>
      </c>
      <c r="F110" s="12">
        <f t="shared" si="22"/>
        <v>370.5</v>
      </c>
      <c r="G110" s="12">
        <f t="shared" si="22"/>
        <v>511.5</v>
      </c>
    </row>
    <row r="111" spans="1:9" ht="15.75" x14ac:dyDescent="0.25">
      <c r="A111" s="6" t="s">
        <v>0</v>
      </c>
      <c r="B111" s="12">
        <f t="shared" si="22"/>
        <v>112.2</v>
      </c>
      <c r="C111" s="20">
        <f t="shared" si="22"/>
        <v>39.6</v>
      </c>
      <c r="D111" s="12">
        <f t="shared" si="22"/>
        <v>23.1</v>
      </c>
      <c r="E111" s="12">
        <f t="shared" si="22"/>
        <v>13.2</v>
      </c>
      <c r="F111" s="12">
        <f t="shared" si="22"/>
        <v>9.9</v>
      </c>
      <c r="G111" s="12">
        <f t="shared" si="22"/>
        <v>26.4</v>
      </c>
    </row>
    <row r="112" spans="1:9" ht="15.75" x14ac:dyDescent="0.25">
      <c r="A112" s="6" t="s">
        <v>49</v>
      </c>
      <c r="B112" s="12">
        <f t="shared" si="22"/>
        <v>3421.2</v>
      </c>
      <c r="C112" s="20">
        <f t="shared" si="22"/>
        <v>1268.4000000000001</v>
      </c>
      <c r="D112" s="12">
        <f t="shared" si="22"/>
        <v>522</v>
      </c>
      <c r="E112" s="12">
        <f t="shared" si="22"/>
        <v>388.8</v>
      </c>
      <c r="F112" s="12">
        <f t="shared" si="22"/>
        <v>519.6</v>
      </c>
      <c r="G112" s="12">
        <f t="shared" si="22"/>
        <v>722.4</v>
      </c>
    </row>
    <row r="113" spans="1:7" ht="15.75" x14ac:dyDescent="0.25">
      <c r="A113" s="6" t="s">
        <v>50</v>
      </c>
      <c r="B113" s="12">
        <f t="shared" si="22"/>
        <v>1660.1</v>
      </c>
      <c r="C113" s="20">
        <f t="shared" si="22"/>
        <v>448.5</v>
      </c>
      <c r="D113" s="12">
        <f t="shared" si="22"/>
        <v>300.3</v>
      </c>
      <c r="E113" s="12">
        <f t="shared" si="22"/>
        <v>146.9</v>
      </c>
      <c r="F113" s="12">
        <f t="shared" si="22"/>
        <v>318.5</v>
      </c>
      <c r="G113" s="12">
        <f t="shared" si="22"/>
        <v>445.9</v>
      </c>
    </row>
    <row r="114" spans="1:7" ht="15.75" x14ac:dyDescent="0.25">
      <c r="A114" s="6"/>
      <c r="B114" s="12"/>
      <c r="C114" s="20"/>
      <c r="D114" s="12"/>
      <c r="E114" s="12"/>
      <c r="F114" s="12"/>
      <c r="G114" s="12"/>
    </row>
    <row r="115" spans="1:7" ht="15.75" x14ac:dyDescent="0.25">
      <c r="A115" s="15" t="s">
        <v>44</v>
      </c>
      <c r="B115" s="13">
        <f t="shared" ref="B115:G120" si="23">B108/B5</f>
        <v>7.4147168702018318E-2</v>
      </c>
      <c r="C115" s="21">
        <f t="shared" si="23"/>
        <v>7.5111031653430693E-2</v>
      </c>
      <c r="D115" s="13">
        <f t="shared" si="23"/>
        <v>7.7157862688384843E-2</v>
      </c>
      <c r="E115" s="13">
        <f t="shared" si="23"/>
        <v>7.0476793986539638E-2</v>
      </c>
      <c r="F115" s="13">
        <f t="shared" si="23"/>
        <v>7.0246290347254089E-2</v>
      </c>
      <c r="G115" s="13">
        <f t="shared" si="23"/>
        <v>7.7292463748885001E-2</v>
      </c>
    </row>
    <row r="116" spans="1:7" ht="15.75" x14ac:dyDescent="0.25">
      <c r="A116" s="6" t="s">
        <v>47</v>
      </c>
      <c r="B116" s="14">
        <f t="shared" si="23"/>
        <v>6.9066454611514047E-2</v>
      </c>
      <c r="C116" s="22">
        <f t="shared" si="23"/>
        <v>6.3405797101449279E-2</v>
      </c>
      <c r="D116" s="14">
        <f t="shared" si="23"/>
        <v>7.2370750708215303E-2</v>
      </c>
      <c r="E116" s="14">
        <f t="shared" si="23"/>
        <v>7.3646075735138566E-2</v>
      </c>
      <c r="F116" s="14">
        <f t="shared" si="23"/>
        <v>7.9549649317091173E-2</v>
      </c>
      <c r="G116" s="14">
        <f t="shared" si="23"/>
        <v>6.3138283190725925E-2</v>
      </c>
    </row>
    <row r="117" spans="1:7" ht="15.75" x14ac:dyDescent="0.25">
      <c r="A117" s="6" t="s">
        <v>48</v>
      </c>
      <c r="B117" s="14">
        <f t="shared" si="23"/>
        <v>7.8762904116572496E-2</v>
      </c>
      <c r="C117" s="22">
        <f t="shared" si="23"/>
        <v>8.0992401565737976E-2</v>
      </c>
      <c r="D117" s="14">
        <f t="shared" si="23"/>
        <v>7.8101564173987573E-2</v>
      </c>
      <c r="E117" s="14">
        <f t="shared" si="23"/>
        <v>9.198998748435544E-2</v>
      </c>
      <c r="F117" s="14">
        <f t="shared" si="23"/>
        <v>6.0381355932203389E-2</v>
      </c>
      <c r="G117" s="14">
        <f t="shared" si="23"/>
        <v>8.6114735468664508E-2</v>
      </c>
    </row>
    <row r="118" spans="1:7" ht="15.75" x14ac:dyDescent="0.25">
      <c r="A118" s="6" t="s">
        <v>0</v>
      </c>
      <c r="B118" s="14">
        <f t="shared" si="23"/>
        <v>3.177345132743363E-2</v>
      </c>
      <c r="C118" s="22">
        <f t="shared" si="23"/>
        <v>3.1403647898493259E-2</v>
      </c>
      <c r="D118" s="14">
        <f t="shared" si="23"/>
        <v>4.5029239766081877E-2</v>
      </c>
      <c r="E118" s="14">
        <f t="shared" si="23"/>
        <v>2.8509719222462201E-2</v>
      </c>
      <c r="F118" s="14">
        <f t="shared" si="23"/>
        <v>1.6923076923076923E-2</v>
      </c>
      <c r="G118" s="14">
        <f t="shared" si="23"/>
        <v>3.7222418047232989E-2</v>
      </c>
    </row>
    <row r="119" spans="1:7" ht="15.75" x14ac:dyDescent="0.25">
      <c r="A119" s="6" t="s">
        <v>49</v>
      </c>
      <c r="B119" s="14">
        <f t="shared" si="23"/>
        <v>7.7471948913621899E-2</v>
      </c>
      <c r="C119" s="22">
        <f t="shared" si="23"/>
        <v>9.5089586925556649E-2</v>
      </c>
      <c r="D119" s="14">
        <f t="shared" si="23"/>
        <v>7.7184681354428505E-2</v>
      </c>
      <c r="E119" s="14">
        <f t="shared" si="23"/>
        <v>6.3301856072940407E-2</v>
      </c>
      <c r="F119" s="14">
        <f t="shared" si="23"/>
        <v>5.7325684024713157E-2</v>
      </c>
      <c r="G119" s="14">
        <f t="shared" si="23"/>
        <v>8.160406664783959E-2</v>
      </c>
    </row>
    <row r="120" spans="1:7" ht="15.75" x14ac:dyDescent="0.25">
      <c r="A120" s="6" t="s">
        <v>50</v>
      </c>
      <c r="B120" s="14">
        <f t="shared" si="23"/>
        <v>8.653001654917189E-2</v>
      </c>
      <c r="C120" s="22">
        <f t="shared" si="23"/>
        <v>7.865661171518766E-2</v>
      </c>
      <c r="D120" s="14">
        <f t="shared" si="23"/>
        <v>9.888047415212381E-2</v>
      </c>
      <c r="E120" s="14">
        <f t="shared" si="23"/>
        <v>5.1944837340876945E-2</v>
      </c>
      <c r="F120" s="14">
        <f t="shared" si="23"/>
        <v>8.610435252771019E-2</v>
      </c>
      <c r="G120" s="14">
        <f t="shared" si="23"/>
        <v>0.1137717675575684</v>
      </c>
    </row>
    <row r="122" spans="1:7" ht="30" customHeight="1" x14ac:dyDescent="0.25">
      <c r="A122" s="65" t="s">
        <v>55</v>
      </c>
      <c r="B122" s="66"/>
      <c r="C122" s="67"/>
      <c r="D122" s="67"/>
      <c r="E122" s="67"/>
      <c r="F122" s="67"/>
      <c r="G122" s="67"/>
    </row>
    <row r="124" spans="1:7" ht="15.75" x14ac:dyDescent="0.25">
      <c r="A124" s="33" t="s">
        <v>23</v>
      </c>
      <c r="B124" s="8"/>
      <c r="C124" s="17"/>
      <c r="D124" s="8"/>
      <c r="E124" s="8"/>
    </row>
    <row r="125" spans="1:7" ht="15.75" x14ac:dyDescent="0.25">
      <c r="A125" s="5" t="s">
        <v>60</v>
      </c>
      <c r="B125" s="36">
        <f t="shared" ref="B125:G125" si="24">SUM(B126:B130)</f>
        <v>169237.75</v>
      </c>
      <c r="C125" s="18">
        <f>SUM(C126:C130)</f>
        <v>53138</v>
      </c>
      <c r="D125" s="11">
        <f t="shared" si="24"/>
        <v>26276</v>
      </c>
      <c r="E125" s="11">
        <f t="shared" si="24"/>
        <v>22882</v>
      </c>
      <c r="F125" s="11">
        <f t="shared" si="24"/>
        <v>33029</v>
      </c>
      <c r="G125" s="11">
        <f t="shared" si="24"/>
        <v>33912.75</v>
      </c>
    </row>
    <row r="126" spans="1:7" ht="15.75" x14ac:dyDescent="0.25">
      <c r="A126" s="6" t="s">
        <v>24</v>
      </c>
      <c r="B126" s="12">
        <v>72937</v>
      </c>
      <c r="C126" s="20">
        <v>24150</v>
      </c>
      <c r="D126" s="12">
        <v>11296</v>
      </c>
      <c r="E126" s="12">
        <v>9454</v>
      </c>
      <c r="F126" s="12">
        <v>13545</v>
      </c>
      <c r="G126" s="12">
        <v>14492</v>
      </c>
    </row>
    <row r="127" spans="1:7" ht="15.75" x14ac:dyDescent="0.25">
      <c r="A127" s="6" t="s">
        <v>46</v>
      </c>
      <c r="B127" s="12">
        <v>29423.75</v>
      </c>
      <c r="C127" s="20">
        <v>8686</v>
      </c>
      <c r="D127" s="12">
        <v>4667</v>
      </c>
      <c r="E127" s="12">
        <v>3995</v>
      </c>
      <c r="F127" s="12">
        <v>6136</v>
      </c>
      <c r="G127" s="12">
        <v>5939.75</v>
      </c>
    </row>
    <row r="128" spans="1:7" ht="15.75" x14ac:dyDescent="0.25">
      <c r="A128" s="6" t="s">
        <v>27</v>
      </c>
      <c r="B128" s="12">
        <v>3531.25</v>
      </c>
      <c r="C128" s="20">
        <v>1261</v>
      </c>
      <c r="D128" s="12">
        <v>513</v>
      </c>
      <c r="E128" s="12">
        <v>463</v>
      </c>
      <c r="F128" s="12">
        <v>585</v>
      </c>
      <c r="G128" s="12">
        <v>709.25</v>
      </c>
    </row>
    <row r="129" spans="1:7" ht="15.75" x14ac:dyDescent="0.25">
      <c r="A129" s="6" t="s">
        <v>26</v>
      </c>
      <c r="B129" s="12">
        <v>44160.5</v>
      </c>
      <c r="C129" s="20">
        <v>13339</v>
      </c>
      <c r="D129" s="12">
        <v>6763</v>
      </c>
      <c r="E129" s="12">
        <v>6142</v>
      </c>
      <c r="F129" s="12">
        <v>9064</v>
      </c>
      <c r="G129" s="12">
        <v>8852.5</v>
      </c>
    </row>
    <row r="130" spans="1:7" ht="15.75" x14ac:dyDescent="0.25">
      <c r="A130" s="6" t="s">
        <v>25</v>
      </c>
      <c r="B130" s="12">
        <v>19185.25</v>
      </c>
      <c r="C130" s="20">
        <v>5702</v>
      </c>
      <c r="D130" s="12">
        <v>3037</v>
      </c>
      <c r="E130" s="12">
        <v>2828</v>
      </c>
      <c r="F130" s="12">
        <v>3699</v>
      </c>
      <c r="G130" s="12">
        <v>3919.25</v>
      </c>
    </row>
    <row r="131" spans="1:7" ht="15.75" x14ac:dyDescent="0.25">
      <c r="A131" s="6"/>
      <c r="B131" s="12"/>
      <c r="C131" s="20"/>
      <c r="D131" s="12"/>
      <c r="E131" s="12"/>
      <c r="F131" s="12"/>
      <c r="G131" s="12"/>
    </row>
    <row r="132" spans="1:7" ht="15.75" x14ac:dyDescent="0.25">
      <c r="A132" s="7" t="s">
        <v>61</v>
      </c>
      <c r="B132" s="36">
        <f t="shared" ref="B132:G132" si="25">SUM(B133:B137)</f>
        <v>9805</v>
      </c>
      <c r="C132" s="18">
        <f t="shared" si="25"/>
        <v>3132</v>
      </c>
      <c r="D132" s="11">
        <f t="shared" si="25"/>
        <v>1584</v>
      </c>
      <c r="E132" s="11">
        <f t="shared" si="25"/>
        <v>1251</v>
      </c>
      <c r="F132" s="11">
        <f t="shared" si="25"/>
        <v>1796</v>
      </c>
      <c r="G132" s="11">
        <f t="shared" si="25"/>
        <v>2042</v>
      </c>
    </row>
    <row r="133" spans="1:7" ht="15.75" x14ac:dyDescent="0.25">
      <c r="A133" s="6" t="s">
        <v>24</v>
      </c>
      <c r="B133" s="12">
        <v>4030</v>
      </c>
      <c r="C133" s="20">
        <v>1225</v>
      </c>
      <c r="D133" s="12">
        <v>654</v>
      </c>
      <c r="E133" s="12">
        <v>557</v>
      </c>
      <c r="F133" s="12">
        <v>862</v>
      </c>
      <c r="G133" s="12">
        <v>732</v>
      </c>
    </row>
    <row r="134" spans="1:7" ht="15.75" x14ac:dyDescent="0.25">
      <c r="A134" s="6" t="s">
        <v>46</v>
      </c>
      <c r="B134" s="12">
        <v>1545</v>
      </c>
      <c r="C134" s="20">
        <v>469</v>
      </c>
      <c r="D134" s="12">
        <v>243</v>
      </c>
      <c r="E134" s="12">
        <v>245</v>
      </c>
      <c r="F134" s="12">
        <v>247</v>
      </c>
      <c r="G134" s="12">
        <v>341</v>
      </c>
    </row>
    <row r="135" spans="1:7" ht="15.75" x14ac:dyDescent="0.25">
      <c r="A135" s="6" t="s">
        <v>27</v>
      </c>
      <c r="B135" s="12">
        <v>102</v>
      </c>
      <c r="C135" s="20">
        <v>36</v>
      </c>
      <c r="D135" s="12">
        <v>21</v>
      </c>
      <c r="E135" s="12">
        <v>12</v>
      </c>
      <c r="F135" s="12">
        <v>9</v>
      </c>
      <c r="G135" s="12">
        <v>24</v>
      </c>
    </row>
    <row r="136" spans="1:7" ht="15.75" x14ac:dyDescent="0.25">
      <c r="A136" s="6" t="s">
        <v>26</v>
      </c>
      <c r="B136" s="12">
        <v>2851</v>
      </c>
      <c r="C136" s="20">
        <v>1057</v>
      </c>
      <c r="D136" s="12">
        <v>435</v>
      </c>
      <c r="E136" s="12">
        <v>324</v>
      </c>
      <c r="F136" s="12">
        <v>433</v>
      </c>
      <c r="G136" s="12">
        <v>602</v>
      </c>
    </row>
    <row r="137" spans="1:7" ht="15.75" x14ac:dyDescent="0.25">
      <c r="A137" s="6" t="s">
        <v>25</v>
      </c>
      <c r="B137" s="12">
        <v>1277</v>
      </c>
      <c r="C137" s="20">
        <v>345</v>
      </c>
      <c r="D137" s="12">
        <v>231</v>
      </c>
      <c r="E137" s="12">
        <v>113</v>
      </c>
      <c r="F137" s="12">
        <v>245</v>
      </c>
      <c r="G137" s="12">
        <v>343</v>
      </c>
    </row>
    <row r="139" spans="1:7" ht="16.5" thickBot="1" x14ac:dyDescent="0.3">
      <c r="A139" s="2" t="s">
        <v>59</v>
      </c>
      <c r="B139" s="27"/>
      <c r="C139" s="19"/>
      <c r="D139" s="10"/>
      <c r="E139" s="10"/>
      <c r="F139" s="10"/>
      <c r="G139" s="10"/>
    </row>
    <row r="140" spans="1:7" ht="17.25" thickTop="1" thickBot="1" x14ac:dyDescent="0.3">
      <c r="A140" s="6" t="s">
        <v>24</v>
      </c>
      <c r="B140" s="42">
        <v>0.2</v>
      </c>
      <c r="C140" s="24"/>
      <c r="D140" s="25"/>
      <c r="E140" s="25"/>
      <c r="F140" s="10"/>
      <c r="G140" s="10"/>
    </row>
    <row r="141" spans="1:7" ht="17.25" thickTop="1" thickBot="1" x14ac:dyDescent="0.3">
      <c r="A141" s="6" t="s">
        <v>46</v>
      </c>
      <c r="B141" s="42">
        <v>0.7</v>
      </c>
    </row>
    <row r="142" spans="1:7" ht="17.25" thickTop="1" thickBot="1" x14ac:dyDescent="0.3">
      <c r="A142" s="6" t="s">
        <v>27</v>
      </c>
      <c r="B142" s="42">
        <v>0.15</v>
      </c>
    </row>
    <row r="143" spans="1:7" ht="17.25" thickTop="1" thickBot="1" x14ac:dyDescent="0.3">
      <c r="A143" s="6" t="s">
        <v>26</v>
      </c>
      <c r="B143" s="42">
        <v>0.3</v>
      </c>
    </row>
    <row r="144" spans="1:7" ht="17.25" thickTop="1" thickBot="1" x14ac:dyDescent="0.3">
      <c r="A144" s="6" t="s">
        <v>25</v>
      </c>
      <c r="B144" s="42">
        <v>0.25</v>
      </c>
    </row>
    <row r="145" spans="1:7" ht="15.75" thickTop="1" x14ac:dyDescent="0.25"/>
    <row r="146" spans="1:7" ht="15.75" x14ac:dyDescent="0.25">
      <c r="A146" s="2" t="s">
        <v>15</v>
      </c>
      <c r="B146" s="36">
        <f t="shared" ref="B146:G146" si="26">SUM(B147:B151)</f>
        <v>3077.35</v>
      </c>
      <c r="C146" s="18">
        <f>SUM(C147:C151)</f>
        <v>982.05</v>
      </c>
      <c r="D146" s="11">
        <f t="shared" si="26"/>
        <v>492.29999999999995</v>
      </c>
      <c r="E146" s="37">
        <f t="shared" si="26"/>
        <v>410.15</v>
      </c>
      <c r="F146" s="37">
        <f t="shared" si="26"/>
        <v>537.79999999999995</v>
      </c>
      <c r="G146" s="37">
        <f t="shared" si="26"/>
        <v>655.05000000000007</v>
      </c>
    </row>
    <row r="147" spans="1:7" ht="15.75" x14ac:dyDescent="0.25">
      <c r="A147" s="6" t="s">
        <v>24</v>
      </c>
      <c r="B147" s="28">
        <f t="shared" ref="B147:G147" si="27">B133*($B140)</f>
        <v>806</v>
      </c>
      <c r="C147" s="29">
        <f t="shared" si="27"/>
        <v>245</v>
      </c>
      <c r="D147" s="28">
        <f t="shared" si="27"/>
        <v>130.80000000000001</v>
      </c>
      <c r="E147" s="28">
        <f t="shared" si="27"/>
        <v>111.4</v>
      </c>
      <c r="F147" s="28">
        <f t="shared" si="27"/>
        <v>172.4</v>
      </c>
      <c r="G147" s="28">
        <f t="shared" si="27"/>
        <v>146.4</v>
      </c>
    </row>
    <row r="148" spans="1:7" ht="15.75" x14ac:dyDescent="0.25">
      <c r="A148" s="6" t="s">
        <v>46</v>
      </c>
      <c r="B148" s="28">
        <f t="shared" ref="B148:G148" si="28">B134*($B141)</f>
        <v>1081.5</v>
      </c>
      <c r="C148" s="29">
        <f t="shared" si="28"/>
        <v>328.29999999999995</v>
      </c>
      <c r="D148" s="28">
        <f t="shared" si="28"/>
        <v>170.1</v>
      </c>
      <c r="E148" s="28">
        <f t="shared" si="28"/>
        <v>171.5</v>
      </c>
      <c r="F148" s="28">
        <f t="shared" si="28"/>
        <v>172.89999999999998</v>
      </c>
      <c r="G148" s="28">
        <f t="shared" si="28"/>
        <v>238.7</v>
      </c>
    </row>
    <row r="149" spans="1:7" ht="15.75" x14ac:dyDescent="0.25">
      <c r="A149" s="6" t="s">
        <v>27</v>
      </c>
      <c r="B149" s="28">
        <f t="shared" ref="B149:G149" si="29">B135*($B142)</f>
        <v>15.299999999999999</v>
      </c>
      <c r="C149" s="29">
        <f t="shared" si="29"/>
        <v>5.3999999999999995</v>
      </c>
      <c r="D149" s="28">
        <f t="shared" si="29"/>
        <v>3.15</v>
      </c>
      <c r="E149" s="28">
        <f t="shared" si="29"/>
        <v>1.7999999999999998</v>
      </c>
      <c r="F149" s="28">
        <f t="shared" si="29"/>
        <v>1.3499999999999999</v>
      </c>
      <c r="G149" s="28">
        <f t="shared" si="29"/>
        <v>3.5999999999999996</v>
      </c>
    </row>
    <row r="150" spans="1:7" ht="15.75" x14ac:dyDescent="0.25">
      <c r="A150" s="6" t="s">
        <v>26</v>
      </c>
      <c r="B150" s="28">
        <f t="shared" ref="B150:G150" si="30">B136*($B143)</f>
        <v>855.3</v>
      </c>
      <c r="C150" s="29">
        <f t="shared" si="30"/>
        <v>317.09999999999997</v>
      </c>
      <c r="D150" s="28">
        <f t="shared" si="30"/>
        <v>130.5</v>
      </c>
      <c r="E150" s="28">
        <f t="shared" si="30"/>
        <v>97.2</v>
      </c>
      <c r="F150" s="28">
        <f t="shared" si="30"/>
        <v>129.9</v>
      </c>
      <c r="G150" s="28">
        <f t="shared" si="30"/>
        <v>180.6</v>
      </c>
    </row>
    <row r="151" spans="1:7" ht="15.75" x14ac:dyDescent="0.25">
      <c r="A151" s="6" t="s">
        <v>25</v>
      </c>
      <c r="B151" s="28">
        <f t="shared" ref="B151:G151" si="31">B137*($B144)</f>
        <v>319.25</v>
      </c>
      <c r="C151" s="29">
        <f t="shared" si="31"/>
        <v>86.25</v>
      </c>
      <c r="D151" s="28">
        <f t="shared" si="31"/>
        <v>57.75</v>
      </c>
      <c r="E151" s="28">
        <f t="shared" si="31"/>
        <v>28.25</v>
      </c>
      <c r="F151" s="28">
        <f t="shared" si="31"/>
        <v>61.25</v>
      </c>
      <c r="G151" s="28">
        <f t="shared" si="31"/>
        <v>85.75</v>
      </c>
    </row>
    <row r="152" spans="1:7" ht="15.75" thickBot="1" x14ac:dyDescent="0.3"/>
    <row r="153" spans="1:7" ht="17.25" thickTop="1" thickBot="1" x14ac:dyDescent="0.3">
      <c r="A153" s="2" t="s">
        <v>14</v>
      </c>
      <c r="B153" s="42">
        <v>0.3</v>
      </c>
    </row>
    <row r="154" spans="1:7" ht="16.5" thickTop="1" x14ac:dyDescent="0.25">
      <c r="A154" s="2" t="s">
        <v>17</v>
      </c>
      <c r="B154" s="30">
        <f t="shared" ref="B154:G154" si="32">SUM(B155:B159)</f>
        <v>923.20500000000004</v>
      </c>
      <c r="C154" s="31">
        <f t="shared" si="32"/>
        <v>294.61499999999995</v>
      </c>
      <c r="D154" s="30">
        <f t="shared" si="32"/>
        <v>147.68999999999997</v>
      </c>
      <c r="E154" s="30">
        <f t="shared" si="32"/>
        <v>123.045</v>
      </c>
      <c r="F154" s="30">
        <f t="shared" si="32"/>
        <v>161.33999999999997</v>
      </c>
      <c r="G154" s="30">
        <f t="shared" si="32"/>
        <v>196.51499999999999</v>
      </c>
    </row>
    <row r="155" spans="1:7" ht="15.75" x14ac:dyDescent="0.25">
      <c r="A155" s="6" t="s">
        <v>24</v>
      </c>
      <c r="B155" s="28">
        <f t="shared" ref="B155:G155" si="33">B147*$B$153</f>
        <v>241.79999999999998</v>
      </c>
      <c r="C155" s="29">
        <f t="shared" si="33"/>
        <v>73.5</v>
      </c>
      <c r="D155" s="28">
        <f t="shared" si="33"/>
        <v>39.24</v>
      </c>
      <c r="E155" s="28">
        <f t="shared" si="33"/>
        <v>33.42</v>
      </c>
      <c r="F155" s="28">
        <f t="shared" si="33"/>
        <v>51.72</v>
      </c>
      <c r="G155" s="28">
        <f t="shared" si="33"/>
        <v>43.92</v>
      </c>
    </row>
    <row r="156" spans="1:7" ht="15.75" x14ac:dyDescent="0.25">
      <c r="A156" s="6" t="s">
        <v>46</v>
      </c>
      <c r="B156" s="28">
        <f t="shared" ref="B156:C159" si="34">B148*$B$153</f>
        <v>324.45</v>
      </c>
      <c r="C156" s="29">
        <f t="shared" si="34"/>
        <v>98.489999999999981</v>
      </c>
      <c r="D156" s="28">
        <f t="shared" ref="D156:G159" si="35">D148*$B$153</f>
        <v>51.029999999999994</v>
      </c>
      <c r="E156" s="28">
        <f t="shared" si="35"/>
        <v>51.449999999999996</v>
      </c>
      <c r="F156" s="28">
        <f t="shared" si="35"/>
        <v>51.86999999999999</v>
      </c>
      <c r="G156" s="28">
        <f t="shared" si="35"/>
        <v>71.61</v>
      </c>
    </row>
    <row r="157" spans="1:7" ht="15.75" x14ac:dyDescent="0.25">
      <c r="A157" s="6" t="s">
        <v>27</v>
      </c>
      <c r="B157" s="28">
        <f t="shared" si="34"/>
        <v>4.59</v>
      </c>
      <c r="C157" s="29">
        <f t="shared" si="34"/>
        <v>1.6199999999999999</v>
      </c>
      <c r="D157" s="28">
        <f t="shared" si="35"/>
        <v>0.94499999999999995</v>
      </c>
      <c r="E157" s="28">
        <f t="shared" si="35"/>
        <v>0.53999999999999992</v>
      </c>
      <c r="F157" s="28">
        <f t="shared" si="35"/>
        <v>0.40499999999999997</v>
      </c>
      <c r="G157" s="28">
        <f t="shared" si="35"/>
        <v>1.0799999999999998</v>
      </c>
    </row>
    <row r="158" spans="1:7" ht="15.75" x14ac:dyDescent="0.25">
      <c r="A158" s="6" t="s">
        <v>26</v>
      </c>
      <c r="B158" s="28">
        <f t="shared" si="34"/>
        <v>256.58999999999997</v>
      </c>
      <c r="C158" s="29">
        <f t="shared" si="34"/>
        <v>95.129999999999981</v>
      </c>
      <c r="D158" s="28">
        <f t="shared" si="35"/>
        <v>39.15</v>
      </c>
      <c r="E158" s="28">
        <f t="shared" si="35"/>
        <v>29.16</v>
      </c>
      <c r="F158" s="28">
        <f t="shared" si="35"/>
        <v>38.97</v>
      </c>
      <c r="G158" s="28">
        <f t="shared" si="35"/>
        <v>54.18</v>
      </c>
    </row>
    <row r="159" spans="1:7" ht="15.75" x14ac:dyDescent="0.25">
      <c r="A159" s="6" t="s">
        <v>25</v>
      </c>
      <c r="B159" s="28">
        <f t="shared" si="34"/>
        <v>95.774999999999991</v>
      </c>
      <c r="C159" s="29">
        <f t="shared" si="34"/>
        <v>25.875</v>
      </c>
      <c r="D159" s="28">
        <f t="shared" si="35"/>
        <v>17.324999999999999</v>
      </c>
      <c r="E159" s="28">
        <f t="shared" si="35"/>
        <v>8.4749999999999996</v>
      </c>
      <c r="F159" s="28">
        <f t="shared" si="35"/>
        <v>18.375</v>
      </c>
      <c r="G159" s="28">
        <f t="shared" si="35"/>
        <v>25.724999999999998</v>
      </c>
    </row>
    <row r="160" spans="1:7" ht="16.5" thickBot="1" x14ac:dyDescent="0.3">
      <c r="A160" s="6"/>
      <c r="B160" s="28"/>
      <c r="C160" s="29"/>
      <c r="D160" s="28"/>
      <c r="E160" s="28"/>
      <c r="F160" s="28"/>
      <c r="G160" s="28"/>
    </row>
    <row r="161" spans="1:7" ht="17.25" thickTop="1" thickBot="1" x14ac:dyDescent="0.3">
      <c r="A161" s="16" t="s">
        <v>38</v>
      </c>
      <c r="B161" s="42">
        <v>1</v>
      </c>
      <c r="C161" s="29"/>
      <c r="D161" s="28"/>
      <c r="E161" s="28"/>
      <c r="F161" s="28"/>
      <c r="G161" s="28"/>
    </row>
    <row r="162" spans="1:7" ht="17.25" thickTop="1" thickBot="1" x14ac:dyDescent="0.3">
      <c r="A162" s="16" t="s">
        <v>45</v>
      </c>
      <c r="B162" s="42">
        <v>1</v>
      </c>
      <c r="C162" s="29"/>
      <c r="D162" s="28"/>
      <c r="E162" s="28"/>
      <c r="F162" s="28"/>
      <c r="G162" s="28"/>
    </row>
    <row r="163" spans="1:7" ht="17.25" thickTop="1" thickBot="1" x14ac:dyDescent="0.3">
      <c r="A163" s="16" t="s">
        <v>40</v>
      </c>
      <c r="B163" s="42">
        <v>1</v>
      </c>
      <c r="C163" s="29"/>
      <c r="D163" s="28"/>
      <c r="E163" s="28"/>
      <c r="F163" s="28"/>
      <c r="G163" s="28"/>
    </row>
    <row r="164" spans="1:7" ht="16.5" thickTop="1" x14ac:dyDescent="0.25">
      <c r="A164" s="6"/>
      <c r="B164" s="28"/>
      <c r="C164" s="29"/>
      <c r="D164" s="28"/>
      <c r="E164" s="28"/>
      <c r="F164" s="28"/>
      <c r="G164" s="28"/>
    </row>
    <row r="165" spans="1:7" ht="15.75" x14ac:dyDescent="0.25">
      <c r="A165" s="16" t="s">
        <v>18</v>
      </c>
      <c r="B165" s="11">
        <f>SUM(C165:G165)</f>
        <v>14815.615</v>
      </c>
      <c r="C165" s="18">
        <f>C52-(C154*$B$161)</f>
        <v>4607.7450000000008</v>
      </c>
      <c r="D165" s="11">
        <f>D52-(D154*$B$161)</f>
        <v>2488.31</v>
      </c>
      <c r="E165" s="11">
        <f>E52-(E154*$B$161)</f>
        <v>1999.1149999999998</v>
      </c>
      <c r="F165" s="11">
        <f>F52-(F154*$B$161)</f>
        <v>3128.92</v>
      </c>
      <c r="G165" s="11">
        <f>G52-(G154*$B$161)</f>
        <v>2591.5250000000001</v>
      </c>
    </row>
    <row r="166" spans="1:7" ht="16.5" thickBot="1" x14ac:dyDescent="0.3">
      <c r="A166" s="16" t="s">
        <v>19</v>
      </c>
      <c r="B166" s="11">
        <f>SUM(C166:G166)</f>
        <v>185436.54499999998</v>
      </c>
      <c r="C166" s="18">
        <f>C54-(C156*$B$162)-((C154-C156)*$B$163)</f>
        <v>57610.385000000002</v>
      </c>
      <c r="D166" s="11">
        <f>D54-(D156*$B$162)-((D154-D156)*$B$163)</f>
        <v>31544.81</v>
      </c>
      <c r="E166" s="11">
        <f>E54-(E156*$B$162)-((E154-E156)*$B$163)</f>
        <v>25244.454999999998</v>
      </c>
      <c r="F166" s="11">
        <f>F54-(F156*$B$162)-((F154-F156)*$B$163)</f>
        <v>37259.909999999996</v>
      </c>
      <c r="G166" s="11">
        <f>G54-(G156*$B$162)-((G154-G156)*$B$163)</f>
        <v>33776.985000000001</v>
      </c>
    </row>
    <row r="167" spans="1:7" ht="16.5" thickBot="1" x14ac:dyDescent="0.3">
      <c r="A167" s="34" t="s">
        <v>20</v>
      </c>
      <c r="B167" s="59">
        <f t="shared" ref="B167:G167" si="36">100*B165/B166</f>
        <v>7.9895874893484464</v>
      </c>
      <c r="C167" s="59">
        <f t="shared" si="36"/>
        <v>7.9981152703631482</v>
      </c>
      <c r="D167" s="35">
        <f t="shared" si="36"/>
        <v>7.8881755826077251</v>
      </c>
      <c r="E167" s="35">
        <f t="shared" si="36"/>
        <v>7.9190261782240885</v>
      </c>
      <c r="F167" s="59">
        <f t="shared" si="36"/>
        <v>8.3975511481375023</v>
      </c>
      <c r="G167" s="35">
        <f t="shared" si="36"/>
        <v>7.6724580361450254</v>
      </c>
    </row>
    <row r="169" spans="1:7" ht="15.75" x14ac:dyDescent="0.25">
      <c r="A169" s="16" t="s">
        <v>21</v>
      </c>
    </row>
    <row r="170" spans="1:7" ht="15.75" x14ac:dyDescent="0.25">
      <c r="A170" s="7" t="s">
        <v>22</v>
      </c>
      <c r="B170" s="11">
        <f t="shared" ref="B170:G175" si="37">B132+B146</f>
        <v>12882.35</v>
      </c>
      <c r="C170" s="18">
        <f>C132+C146</f>
        <v>4114.05</v>
      </c>
      <c r="D170" s="11">
        <f t="shared" si="37"/>
        <v>2076.3000000000002</v>
      </c>
      <c r="E170" s="11">
        <f t="shared" si="37"/>
        <v>1661.15</v>
      </c>
      <c r="F170" s="11">
        <f t="shared" si="37"/>
        <v>2333.8000000000002</v>
      </c>
      <c r="G170" s="11">
        <f t="shared" si="37"/>
        <v>2697.05</v>
      </c>
    </row>
    <row r="171" spans="1:7" ht="15.75" x14ac:dyDescent="0.25">
      <c r="A171" s="6" t="s">
        <v>24</v>
      </c>
      <c r="B171" s="12">
        <f t="shared" si="37"/>
        <v>4836</v>
      </c>
      <c r="C171" s="20">
        <f>C133+C147</f>
        <v>1470</v>
      </c>
      <c r="D171" s="12">
        <f t="shared" si="37"/>
        <v>784.8</v>
      </c>
      <c r="E171" s="12">
        <f t="shared" si="37"/>
        <v>668.4</v>
      </c>
      <c r="F171" s="12">
        <f t="shared" si="37"/>
        <v>1034.4000000000001</v>
      </c>
      <c r="G171" s="12">
        <f>G133+G147</f>
        <v>878.4</v>
      </c>
    </row>
    <row r="172" spans="1:7" ht="15.75" x14ac:dyDescent="0.25">
      <c r="A172" s="6" t="s">
        <v>46</v>
      </c>
      <c r="B172" s="12">
        <f t="shared" si="37"/>
        <v>2626.5</v>
      </c>
      <c r="C172" s="20">
        <f t="shared" si="37"/>
        <v>797.3</v>
      </c>
      <c r="D172" s="12">
        <f t="shared" si="37"/>
        <v>413.1</v>
      </c>
      <c r="E172" s="12">
        <f t="shared" si="37"/>
        <v>416.5</v>
      </c>
      <c r="F172" s="12">
        <f t="shared" si="37"/>
        <v>419.9</v>
      </c>
      <c r="G172" s="12">
        <f t="shared" si="37"/>
        <v>579.70000000000005</v>
      </c>
    </row>
    <row r="173" spans="1:7" ht="15.75" x14ac:dyDescent="0.25">
      <c r="A173" s="6" t="s">
        <v>27</v>
      </c>
      <c r="B173" s="12">
        <f t="shared" si="37"/>
        <v>117.3</v>
      </c>
      <c r="C173" s="20">
        <f t="shared" si="37"/>
        <v>41.4</v>
      </c>
      <c r="D173" s="12">
        <f t="shared" si="37"/>
        <v>24.15</v>
      </c>
      <c r="E173" s="12">
        <f t="shared" si="37"/>
        <v>13.8</v>
      </c>
      <c r="F173" s="12">
        <f t="shared" si="37"/>
        <v>10.35</v>
      </c>
      <c r="G173" s="12">
        <f t="shared" si="37"/>
        <v>27.6</v>
      </c>
    </row>
    <row r="174" spans="1:7" ht="15.75" x14ac:dyDescent="0.25">
      <c r="A174" s="6" t="s">
        <v>26</v>
      </c>
      <c r="B174" s="12">
        <f t="shared" si="37"/>
        <v>3706.3</v>
      </c>
      <c r="C174" s="20">
        <f t="shared" si="37"/>
        <v>1374.1</v>
      </c>
      <c r="D174" s="12">
        <f t="shared" si="37"/>
        <v>565.5</v>
      </c>
      <c r="E174" s="12">
        <f t="shared" si="37"/>
        <v>421.2</v>
      </c>
      <c r="F174" s="12">
        <f t="shared" si="37"/>
        <v>562.9</v>
      </c>
      <c r="G174" s="12">
        <f t="shared" si="37"/>
        <v>782.6</v>
      </c>
    </row>
    <row r="175" spans="1:7" ht="15.75" x14ac:dyDescent="0.25">
      <c r="A175" s="6" t="s">
        <v>25</v>
      </c>
      <c r="B175" s="12">
        <f t="shared" si="37"/>
        <v>1596.25</v>
      </c>
      <c r="C175" s="20">
        <f t="shared" si="37"/>
        <v>431.25</v>
      </c>
      <c r="D175" s="12">
        <f t="shared" si="37"/>
        <v>288.75</v>
      </c>
      <c r="E175" s="12">
        <f t="shared" si="37"/>
        <v>141.25</v>
      </c>
      <c r="F175" s="12">
        <f t="shared" si="37"/>
        <v>306.25</v>
      </c>
      <c r="G175" s="12">
        <f t="shared" si="37"/>
        <v>428.75</v>
      </c>
    </row>
    <row r="176" spans="1:7" ht="15.75" x14ac:dyDescent="0.25">
      <c r="A176" s="6"/>
      <c r="B176" s="12"/>
      <c r="C176" s="20"/>
      <c r="D176" s="12"/>
      <c r="E176" s="12"/>
      <c r="F176" s="12"/>
      <c r="G176" s="12"/>
    </row>
    <row r="177" spans="1:7" ht="15.75" x14ac:dyDescent="0.25">
      <c r="A177" s="15" t="s">
        <v>62</v>
      </c>
      <c r="B177" s="13">
        <f t="shared" ref="B177:G182" si="38">B170/B125</f>
        <v>7.6119837329437431E-2</v>
      </c>
      <c r="C177" s="21">
        <f t="shared" si="38"/>
        <v>7.7421995558733872E-2</v>
      </c>
      <c r="D177" s="13">
        <f t="shared" si="38"/>
        <v>7.9018876541330496E-2</v>
      </c>
      <c r="E177" s="13">
        <f t="shared" si="38"/>
        <v>7.2596363954199813E-2</v>
      </c>
      <c r="F177" s="13">
        <f t="shared" si="38"/>
        <v>7.0659117745011962E-2</v>
      </c>
      <c r="G177" s="13">
        <f t="shared" si="38"/>
        <v>7.9529085668369567E-2</v>
      </c>
    </row>
    <row r="178" spans="1:7" ht="15.75" x14ac:dyDescent="0.25">
      <c r="A178" s="6" t="s">
        <v>24</v>
      </c>
      <c r="B178" s="14">
        <f t="shared" si="38"/>
        <v>6.6303796427053488E-2</v>
      </c>
      <c r="C178" s="22">
        <f t="shared" si="38"/>
        <v>6.0869565217391307E-2</v>
      </c>
      <c r="D178" s="14">
        <f t="shared" si="38"/>
        <v>6.9475920679886685E-2</v>
      </c>
      <c r="E178" s="14">
        <f t="shared" si="38"/>
        <v>7.0700232705733015E-2</v>
      </c>
      <c r="F178" s="14">
        <f t="shared" si="38"/>
        <v>7.6367663344407533E-2</v>
      </c>
      <c r="G178" s="14">
        <f>G171/G126</f>
        <v>6.0612751863096878E-2</v>
      </c>
    </row>
    <row r="179" spans="1:7" ht="15.75" x14ac:dyDescent="0.25">
      <c r="A179" s="6" t="s">
        <v>46</v>
      </c>
      <c r="B179" s="14">
        <f t="shared" si="38"/>
        <v>8.9264624665448836E-2</v>
      </c>
      <c r="C179" s="22">
        <f t="shared" si="38"/>
        <v>9.17913884411697E-2</v>
      </c>
      <c r="D179" s="14">
        <f>D172/D127</f>
        <v>8.8515106063852586E-2</v>
      </c>
      <c r="E179" s="14">
        <f t="shared" si="38"/>
        <v>0.10425531914893617</v>
      </c>
      <c r="F179" s="14">
        <f t="shared" si="38"/>
        <v>6.8432203389830498E-2</v>
      </c>
      <c r="G179" s="14">
        <f t="shared" si="38"/>
        <v>9.7596700197819783E-2</v>
      </c>
    </row>
    <row r="180" spans="1:7" ht="15.75" x14ac:dyDescent="0.25">
      <c r="A180" s="6" t="s">
        <v>27</v>
      </c>
      <c r="B180" s="14">
        <f t="shared" si="38"/>
        <v>3.3217699115044248E-2</v>
      </c>
      <c r="C180" s="22">
        <f t="shared" si="38"/>
        <v>3.2831086439333863E-2</v>
      </c>
      <c r="D180" s="14">
        <f t="shared" si="38"/>
        <v>4.7076023391812861E-2</v>
      </c>
      <c r="E180" s="14">
        <f t="shared" si="38"/>
        <v>2.9805615550755941E-2</v>
      </c>
      <c r="F180" s="14">
        <f t="shared" si="38"/>
        <v>1.7692307692307691E-2</v>
      </c>
      <c r="G180" s="14">
        <f t="shared" si="38"/>
        <v>3.891434614028904E-2</v>
      </c>
    </row>
    <row r="181" spans="1:7" ht="15.75" x14ac:dyDescent="0.25">
      <c r="A181" s="6" t="s">
        <v>26</v>
      </c>
      <c r="B181" s="14">
        <f t="shared" si="38"/>
        <v>8.3927944656423725E-2</v>
      </c>
      <c r="C181" s="22">
        <f t="shared" si="38"/>
        <v>0.10301371916935302</v>
      </c>
      <c r="D181" s="14">
        <f t="shared" si="38"/>
        <v>8.3616738133964211E-2</v>
      </c>
      <c r="E181" s="14">
        <f t="shared" si="38"/>
        <v>6.8577010745685438E-2</v>
      </c>
      <c r="F181" s="14">
        <f t="shared" si="38"/>
        <v>6.2102824360105911E-2</v>
      </c>
      <c r="G181" s="14">
        <f t="shared" si="38"/>
        <v>8.8404405535159561E-2</v>
      </c>
    </row>
    <row r="182" spans="1:7" ht="15.75" x14ac:dyDescent="0.25">
      <c r="A182" s="6" t="s">
        <v>25</v>
      </c>
      <c r="B182" s="14">
        <f t="shared" si="38"/>
        <v>8.3201938989588359E-2</v>
      </c>
      <c r="C182" s="22">
        <f t="shared" si="38"/>
        <v>7.563135741844966E-2</v>
      </c>
      <c r="D182" s="14">
        <f t="shared" si="38"/>
        <v>9.5077378992426742E-2</v>
      </c>
      <c r="E182" s="14">
        <f t="shared" si="38"/>
        <v>4.9946958981612444E-2</v>
      </c>
      <c r="F182" s="14">
        <f t="shared" si="38"/>
        <v>8.2792646661259794E-2</v>
      </c>
      <c r="G182" s="14">
        <f t="shared" si="38"/>
        <v>0.10939593034381578</v>
      </c>
    </row>
    <row r="184" spans="1:7" ht="32.25" customHeight="1" x14ac:dyDescent="0.25">
      <c r="A184" s="65" t="s">
        <v>41</v>
      </c>
      <c r="B184" s="66"/>
      <c r="C184" s="67"/>
      <c r="D184" s="67"/>
      <c r="E184" s="67"/>
      <c r="F184" s="67"/>
      <c r="G184" s="67"/>
    </row>
    <row r="186" spans="1:7" ht="36.6" customHeight="1" x14ac:dyDescent="0.25">
      <c r="A186" s="68" t="s">
        <v>42</v>
      </c>
      <c r="B186" s="69"/>
    </row>
    <row r="188" spans="1:7" ht="16.5" thickBot="1" x14ac:dyDescent="0.3">
      <c r="A188" s="2" t="s">
        <v>16</v>
      </c>
      <c r="B188" s="27"/>
      <c r="C188" s="19"/>
      <c r="D188" s="10"/>
      <c r="E188" s="10"/>
      <c r="F188" s="10"/>
      <c r="G188" s="10"/>
    </row>
    <row r="189" spans="1:7" ht="17.25" thickTop="1" thickBot="1" x14ac:dyDescent="0.3">
      <c r="A189" s="6" t="s">
        <v>47</v>
      </c>
      <c r="B189" s="42">
        <v>0.25</v>
      </c>
      <c r="C189" s="24"/>
      <c r="D189" s="25"/>
      <c r="E189" s="25"/>
      <c r="F189" s="10"/>
      <c r="G189" s="10"/>
    </row>
    <row r="190" spans="1:7" ht="17.25" thickTop="1" thickBot="1" x14ac:dyDescent="0.3">
      <c r="A190" s="6" t="s">
        <v>48</v>
      </c>
      <c r="B190" s="42">
        <v>0.5</v>
      </c>
    </row>
    <row r="191" spans="1:7" ht="17.25" thickTop="1" thickBot="1" x14ac:dyDescent="0.3">
      <c r="A191" s="6" t="s">
        <v>0</v>
      </c>
      <c r="B191" s="42">
        <v>0.1</v>
      </c>
    </row>
    <row r="192" spans="1:7" ht="17.25" thickTop="1" thickBot="1" x14ac:dyDescent="0.3">
      <c r="A192" s="6" t="s">
        <v>49</v>
      </c>
      <c r="B192" s="42">
        <v>0.2</v>
      </c>
    </row>
    <row r="193" spans="1:8" ht="17.25" thickTop="1" thickBot="1" x14ac:dyDescent="0.3">
      <c r="A193" s="6" t="s">
        <v>50</v>
      </c>
      <c r="B193" s="42">
        <v>0.3</v>
      </c>
    </row>
    <row r="194" spans="1:8" ht="15.75" thickTop="1" x14ac:dyDescent="0.25"/>
    <row r="195" spans="1:8" ht="15.75" x14ac:dyDescent="0.25">
      <c r="A195" s="2" t="s">
        <v>15</v>
      </c>
      <c r="B195" s="30">
        <v>2743.5</v>
      </c>
      <c r="C195" s="31">
        <v>859.25</v>
      </c>
      <c r="D195" s="30">
        <v>443.4</v>
      </c>
      <c r="E195" s="30">
        <v>361.65</v>
      </c>
      <c r="F195" s="30">
        <v>500</v>
      </c>
      <c r="G195" s="30">
        <v>579.20000000000005</v>
      </c>
    </row>
    <row r="196" spans="1:8" ht="15.75" x14ac:dyDescent="0.25">
      <c r="A196" s="6" t="s">
        <v>47</v>
      </c>
      <c r="B196" s="28">
        <f t="shared" ref="B196:E200" si="39">B20*($B189)</f>
        <v>1007.5</v>
      </c>
      <c r="C196" s="29">
        <f t="shared" si="39"/>
        <v>306.25</v>
      </c>
      <c r="D196" s="28">
        <f t="shared" si="39"/>
        <v>163.5</v>
      </c>
      <c r="E196" s="28">
        <f t="shared" si="39"/>
        <v>139.25</v>
      </c>
      <c r="F196" s="28">
        <f t="shared" ref="F196:G200" si="40">F20*($B189)</f>
        <v>215.5</v>
      </c>
      <c r="G196" s="28">
        <f t="shared" si="40"/>
        <v>183</v>
      </c>
      <c r="H196" s="32"/>
    </row>
    <row r="197" spans="1:8" ht="15.75" x14ac:dyDescent="0.25">
      <c r="A197" s="6" t="s">
        <v>48</v>
      </c>
      <c r="B197" s="28">
        <f t="shared" si="39"/>
        <v>772.5</v>
      </c>
      <c r="C197" s="29">
        <f t="shared" si="39"/>
        <v>234.5</v>
      </c>
      <c r="D197" s="28">
        <f t="shared" si="39"/>
        <v>121.5</v>
      </c>
      <c r="E197" s="28">
        <f t="shared" si="39"/>
        <v>122.5</v>
      </c>
      <c r="F197" s="28">
        <f t="shared" si="40"/>
        <v>123.5</v>
      </c>
      <c r="G197" s="28">
        <f t="shared" si="40"/>
        <v>170.5</v>
      </c>
      <c r="H197" s="32"/>
    </row>
    <row r="198" spans="1:8" ht="15.75" x14ac:dyDescent="0.25">
      <c r="A198" s="6" t="s">
        <v>0</v>
      </c>
      <c r="B198" s="28">
        <f t="shared" si="39"/>
        <v>10.200000000000001</v>
      </c>
      <c r="C198" s="29">
        <f t="shared" si="39"/>
        <v>3.6</v>
      </c>
      <c r="D198" s="28">
        <f t="shared" si="39"/>
        <v>2.1</v>
      </c>
      <c r="E198" s="28">
        <f t="shared" si="39"/>
        <v>1.2000000000000002</v>
      </c>
      <c r="F198" s="28">
        <f t="shared" si="40"/>
        <v>0.9</v>
      </c>
      <c r="G198" s="28">
        <f t="shared" si="40"/>
        <v>2.4000000000000004</v>
      </c>
      <c r="H198" s="32"/>
    </row>
    <row r="199" spans="1:8" ht="15.75" x14ac:dyDescent="0.25">
      <c r="A199" s="6" t="s">
        <v>49</v>
      </c>
      <c r="B199" s="28">
        <f t="shared" si="39"/>
        <v>570.20000000000005</v>
      </c>
      <c r="C199" s="29">
        <f t="shared" si="39"/>
        <v>211.4</v>
      </c>
      <c r="D199" s="28">
        <f t="shared" si="39"/>
        <v>87</v>
      </c>
      <c r="E199" s="28">
        <f t="shared" si="39"/>
        <v>64.8</v>
      </c>
      <c r="F199" s="28">
        <f t="shared" si="40"/>
        <v>86.600000000000009</v>
      </c>
      <c r="G199" s="28">
        <f t="shared" si="40"/>
        <v>120.4</v>
      </c>
      <c r="H199" s="32"/>
    </row>
    <row r="200" spans="1:8" ht="15.75" x14ac:dyDescent="0.25">
      <c r="A200" s="6" t="s">
        <v>50</v>
      </c>
      <c r="B200" s="28">
        <f t="shared" si="39"/>
        <v>383.09999999999997</v>
      </c>
      <c r="C200" s="29">
        <f t="shared" si="39"/>
        <v>103.5</v>
      </c>
      <c r="D200" s="28">
        <f t="shared" si="39"/>
        <v>69.3</v>
      </c>
      <c r="E200" s="28">
        <f t="shared" si="39"/>
        <v>33.9</v>
      </c>
      <c r="F200" s="28">
        <f t="shared" si="40"/>
        <v>73.5</v>
      </c>
      <c r="G200" s="28">
        <f t="shared" si="40"/>
        <v>102.89999999999999</v>
      </c>
      <c r="H200" s="32"/>
    </row>
    <row r="201" spans="1:8" ht="15.75" thickBot="1" x14ac:dyDescent="0.3"/>
    <row r="202" spans="1:8" ht="17.25" thickTop="1" thickBot="1" x14ac:dyDescent="0.3">
      <c r="A202" s="2" t="s">
        <v>14</v>
      </c>
      <c r="B202" s="42">
        <v>0.3</v>
      </c>
    </row>
    <row r="203" spans="1:8" ht="16.5" thickTop="1" x14ac:dyDescent="0.25">
      <c r="A203" s="2" t="s">
        <v>17</v>
      </c>
      <c r="B203" s="30">
        <v>823.05</v>
      </c>
      <c r="C203" s="31">
        <v>257.77500000000003</v>
      </c>
      <c r="D203" s="30">
        <v>133.01999999999998</v>
      </c>
      <c r="E203" s="30">
        <v>108.495</v>
      </c>
      <c r="F203" s="30">
        <v>150</v>
      </c>
      <c r="G203" s="30">
        <v>173.76</v>
      </c>
    </row>
    <row r="204" spans="1:8" ht="15.75" x14ac:dyDescent="0.25">
      <c r="A204" s="6" t="s">
        <v>47</v>
      </c>
      <c r="B204" s="28">
        <f t="shared" ref="B204:G204" si="41">B196*$B$202</f>
        <v>302.25</v>
      </c>
      <c r="C204" s="29">
        <f t="shared" si="41"/>
        <v>91.875</v>
      </c>
      <c r="D204" s="28">
        <f t="shared" si="41"/>
        <v>49.05</v>
      </c>
      <c r="E204" s="28">
        <f t="shared" si="41"/>
        <v>41.774999999999999</v>
      </c>
      <c r="F204" s="28">
        <f t="shared" si="41"/>
        <v>64.649999999999991</v>
      </c>
      <c r="G204" s="28">
        <f t="shared" si="41"/>
        <v>54.9</v>
      </c>
    </row>
    <row r="205" spans="1:8" ht="15.75" x14ac:dyDescent="0.25">
      <c r="A205" s="6" t="s">
        <v>48</v>
      </c>
      <c r="B205" s="28">
        <f t="shared" ref="B205:C208" si="42">B197*$B$202</f>
        <v>231.75</v>
      </c>
      <c r="C205" s="29">
        <f t="shared" si="42"/>
        <v>70.349999999999994</v>
      </c>
      <c r="D205" s="28">
        <f t="shared" ref="D205:G208" si="43">D197*$B$202</f>
        <v>36.449999999999996</v>
      </c>
      <c r="E205" s="28">
        <f t="shared" si="43"/>
        <v>36.75</v>
      </c>
      <c r="F205" s="28">
        <f t="shared" si="43"/>
        <v>37.049999999999997</v>
      </c>
      <c r="G205" s="28">
        <f t="shared" si="43"/>
        <v>51.15</v>
      </c>
    </row>
    <row r="206" spans="1:8" ht="15.75" x14ac:dyDescent="0.25">
      <c r="A206" s="6" t="s">
        <v>0</v>
      </c>
      <c r="B206" s="28">
        <f t="shared" si="42"/>
        <v>3.06</v>
      </c>
      <c r="C206" s="29">
        <f t="shared" si="42"/>
        <v>1.08</v>
      </c>
      <c r="D206" s="28">
        <f t="shared" si="43"/>
        <v>0.63</v>
      </c>
      <c r="E206" s="28">
        <f t="shared" si="43"/>
        <v>0.36000000000000004</v>
      </c>
      <c r="F206" s="28">
        <f t="shared" si="43"/>
        <v>0.27</v>
      </c>
      <c r="G206" s="28">
        <f t="shared" si="43"/>
        <v>0.72000000000000008</v>
      </c>
    </row>
    <row r="207" spans="1:8" ht="15.75" x14ac:dyDescent="0.25">
      <c r="A207" s="6" t="s">
        <v>49</v>
      </c>
      <c r="B207" s="28">
        <f t="shared" si="42"/>
        <v>171.06</v>
      </c>
      <c r="C207" s="29">
        <f t="shared" si="42"/>
        <v>63.42</v>
      </c>
      <c r="D207" s="28">
        <f t="shared" si="43"/>
        <v>26.099999999999998</v>
      </c>
      <c r="E207" s="28">
        <f t="shared" si="43"/>
        <v>19.439999999999998</v>
      </c>
      <c r="F207" s="28">
        <f t="shared" si="43"/>
        <v>25.98</v>
      </c>
      <c r="G207" s="28">
        <f t="shared" si="43"/>
        <v>36.119999999999997</v>
      </c>
    </row>
    <row r="208" spans="1:8" ht="15.75" x14ac:dyDescent="0.25">
      <c r="A208" s="6" t="s">
        <v>50</v>
      </c>
      <c r="B208" s="28">
        <f t="shared" si="42"/>
        <v>114.92999999999999</v>
      </c>
      <c r="C208" s="29">
        <f t="shared" si="42"/>
        <v>31.049999999999997</v>
      </c>
      <c r="D208" s="28">
        <f t="shared" si="43"/>
        <v>20.79</v>
      </c>
      <c r="E208" s="28">
        <f t="shared" si="43"/>
        <v>10.17</v>
      </c>
      <c r="F208" s="28">
        <f t="shared" si="43"/>
        <v>22.05</v>
      </c>
      <c r="G208" s="28">
        <f t="shared" si="43"/>
        <v>30.869999999999997</v>
      </c>
    </row>
    <row r="209" spans="1:7" ht="15.75" thickBot="1" x14ac:dyDescent="0.3"/>
    <row r="210" spans="1:7" ht="17.25" thickTop="1" thickBot="1" x14ac:dyDescent="0.3">
      <c r="A210" s="41" t="s">
        <v>29</v>
      </c>
      <c r="B210" s="51">
        <v>0.5</v>
      </c>
    </row>
    <row r="211" spans="1:7" ht="17.25" thickTop="1" thickBot="1" x14ac:dyDescent="0.3">
      <c r="A211" s="16" t="s">
        <v>38</v>
      </c>
      <c r="B211" s="42">
        <v>1</v>
      </c>
    </row>
    <row r="212" spans="1:7" ht="17.25" thickTop="1" thickBot="1" x14ac:dyDescent="0.3">
      <c r="A212" s="16" t="s">
        <v>56</v>
      </c>
      <c r="B212" s="42">
        <v>1</v>
      </c>
    </row>
    <row r="213" spans="1:7" ht="15.75" thickTop="1" x14ac:dyDescent="0.25"/>
    <row r="214" spans="1:7" ht="15.75" x14ac:dyDescent="0.25">
      <c r="A214" s="16" t="s">
        <v>18</v>
      </c>
      <c r="B214" s="11">
        <f>SUM(C214:G214)</f>
        <v>15327.295</v>
      </c>
      <c r="C214" s="18">
        <f>C52-(C203*$B$210*$B$211)</f>
        <v>4773.4725000000008</v>
      </c>
      <c r="D214" s="11">
        <f>D52-(D203*$B$210*$B$211)</f>
        <v>2569.4899999999998</v>
      </c>
      <c r="E214" s="11">
        <f>E52-(E203*$B$210*$B$211)</f>
        <v>2067.9124999999999</v>
      </c>
      <c r="F214" s="11">
        <f>F52-(F203*$B$210*$B$211)</f>
        <v>3215.26</v>
      </c>
      <c r="G214" s="11">
        <f>G52-(G203*$B$210*$B$211)</f>
        <v>2701.16</v>
      </c>
    </row>
    <row r="215" spans="1:7" ht="16.5" thickBot="1" x14ac:dyDescent="0.3">
      <c r="A215" s="16" t="s">
        <v>19</v>
      </c>
      <c r="B215" s="11">
        <f>SUM(C215:G215)</f>
        <v>185948.22500000001</v>
      </c>
      <c r="C215" s="18">
        <f>C54-(C203*$B$210*$B$212)</f>
        <v>57776.112500000003</v>
      </c>
      <c r="D215" s="11">
        <f>D54-(D203*$B$210*$B$212)</f>
        <v>31625.99</v>
      </c>
      <c r="E215" s="11">
        <f>E54-(E203*$B$210*$B$212)</f>
        <v>25313.252499999999</v>
      </c>
      <c r="F215" s="11">
        <f>F54-(F203*$B$210*$B$212)</f>
        <v>37346.25</v>
      </c>
      <c r="G215" s="11">
        <f>G54-(G203*$B$210*$B$212)</f>
        <v>33886.620000000003</v>
      </c>
    </row>
    <row r="216" spans="1:7" ht="16.5" thickBot="1" x14ac:dyDescent="0.3">
      <c r="A216" s="34" t="s">
        <v>20</v>
      </c>
      <c r="B216" s="60">
        <f t="shared" ref="B216:G216" si="44">100*B214/B215</f>
        <v>8.2427756435964898</v>
      </c>
      <c r="C216" s="61">
        <f>100*C214/C215</f>
        <v>8.2620174557434964</v>
      </c>
      <c r="D216" s="62">
        <f t="shared" si="44"/>
        <v>8.1246152294362943</v>
      </c>
      <c r="E216" s="62">
        <f t="shared" si="44"/>
        <v>8.169288004376364</v>
      </c>
      <c r="F216" s="62">
        <f t="shared" si="44"/>
        <v>8.6093248987515487</v>
      </c>
      <c r="G216" s="62">
        <f t="shared" si="44"/>
        <v>7.9711697419217371</v>
      </c>
    </row>
  </sheetData>
  <sheetProtection algorithmName="SHA-512" hashValue="iBfO7jEopm6S6F6Q8g+XHlqolkggnak6cjFQRTFcwybK3+Ajl2iyuWV5LG+kADSmnAFHHf6N/RGbSxn65df54g==" saltValue="6AHYCvlCUGNOziJU/z42Lg==" spinCount="100000" sheet="1" objects="1" scenarios="1"/>
  <mergeCells count="4">
    <mergeCell ref="A58:G58"/>
    <mergeCell ref="A122:G122"/>
    <mergeCell ref="A184:G184"/>
    <mergeCell ref="A186:B186"/>
  </mergeCells>
  <pageMargins left="0.70866141732283472" right="0.70866141732283472" top="0.70866141732283472" bottom="0.74803149606299213" header="0.31496062992125984" footer="0.31496062992125984"/>
  <pageSetup paperSize="9" scale="86" fitToHeight="0" orientation="landscape" horizontalDpi="1200" verticalDpi="1200" r:id="rId1"/>
  <headerFooter>
    <oddHeader xml:space="preserve">&amp;C&amp;"Arial,Regular"&amp;8© Islamic Financial Services Board 2017. 
This document is part of TN-2 (Technical Note on Stress Testing for Institutions offering Financial Services), December 2016. 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Credit Risk</vt:lpstr>
      <vt:lpstr>'Credit Risk'!Print_Area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2017-01-27T07:51:43Z</dcterms:modified>
</cp:coreProperties>
</file>